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Q556P-4\Desktop\"/>
    </mc:Choice>
  </mc:AlternateContent>
  <xr:revisionPtr revIDLastSave="0" documentId="8_{072B6836-8A29-4141-AE89-7745D2BE4570}" xr6:coauthVersionLast="45" xr6:coauthVersionMax="45" xr10:uidLastSave="{00000000-0000-0000-0000-000000000000}"/>
  <bookViews>
    <workbookView xWindow="-120" yWindow="-120" windowWidth="29040" windowHeight="15840" tabRatio="905"/>
  </bookViews>
  <sheets>
    <sheet name="見積総括書" sheetId="1" r:id="rId1"/>
    <sheet name="消火器" sheetId="14" r:id="rId2"/>
    <sheet name="屋内消火栓" sheetId="17" r:id="rId3"/>
    <sheet name="ＳＰ" sheetId="7" r:id="rId4"/>
    <sheet name="泡消火" sheetId="8" r:id="rId5"/>
    <sheet name="不活性ガス" sheetId="10" r:id="rId6"/>
    <sheet name="ハロンガス" sheetId="18" r:id="rId7"/>
    <sheet name="粉末" sheetId="12" r:id="rId8"/>
    <sheet name="自火報" sheetId="2" r:id="rId9"/>
    <sheet name="非常ベル" sheetId="21" r:id="rId10"/>
    <sheet name="非常放送" sheetId="5" r:id="rId11"/>
    <sheet name="火災通報" sheetId="22" r:id="rId12"/>
    <sheet name="誘導灯" sheetId="6" r:id="rId13"/>
    <sheet name="避難器具" sheetId="13" r:id="rId14"/>
    <sheet name="防火防排煙" sheetId="4" r:id="rId15"/>
    <sheet name="屋外消火栓" sheetId="9" r:id="rId16"/>
    <sheet name="連送" sheetId="11" r:id="rId17"/>
    <sheet name="自家発電" sheetId="20" r:id="rId18"/>
    <sheet name="専用受電" sheetId="15" r:id="rId19"/>
    <sheet name="蓄電池" sheetId="16" r:id="rId20"/>
    <sheet name="その他" sheetId="3" r:id="rId21"/>
  </sheets>
  <definedNames>
    <definedName name="_xlnm.Print_Area" localSheetId="3">ＳＰ!$A$1:$P$32</definedName>
    <definedName name="_xlnm.Print_Area" localSheetId="6">ハロンガス!$A$1:$P$46</definedName>
    <definedName name="_xlnm.Print_Area" localSheetId="15">屋外消火栓!$A$1:$P$29</definedName>
    <definedName name="_xlnm.Print_Area" localSheetId="2">屋内消火栓!$A$1:$P$30</definedName>
    <definedName name="_xlnm.Print_Area" localSheetId="11">火災通報!$A$1:$P$26</definedName>
    <definedName name="_xlnm.Print_Area" localSheetId="0">見積総括書!$A$1:$N$53</definedName>
    <definedName name="_xlnm.Print_Area" localSheetId="17">自家発電!$A$1:$P$32</definedName>
    <definedName name="_xlnm.Print_Area" localSheetId="8">自火報!$A$1:$P$38</definedName>
    <definedName name="_xlnm.Print_Area" localSheetId="1">消火器!$A$1:$P$29</definedName>
    <definedName name="_xlnm.Print_Area" localSheetId="18">専用受電!$A$1:$P$32</definedName>
    <definedName name="_xlnm.Print_Area" localSheetId="19">蓄電池!$A$1:$P$32</definedName>
    <definedName name="_xlnm.Print_Area" localSheetId="13">避難器具!$A$1:$P$40</definedName>
    <definedName name="_xlnm.Print_Area" localSheetId="9">非常ベル!$A$1:$P$26</definedName>
    <definedName name="_xlnm.Print_Area" localSheetId="10">非常放送!$A$1:$P$27</definedName>
    <definedName name="_xlnm.Print_Area" localSheetId="5">不活性ガス!$A$1:$P$47</definedName>
    <definedName name="_xlnm.Print_Area" localSheetId="7">粉末!$A$1:$P$48</definedName>
    <definedName name="_xlnm.Print_Area" localSheetId="4">泡消火!$A$1:$P$40</definedName>
    <definedName name="_xlnm.Print_Area" localSheetId="14">防火防排煙!$A$1:$P$38</definedName>
    <definedName name="_xlnm.Print_Area" localSheetId="12">誘導灯!$A$1:$P$27</definedName>
    <definedName name="_xlnm.Print_Area" localSheetId="16">連送!$A$1:$P$30</definedName>
  </definedNames>
  <calcPr calcId="18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6" i="1" l="1"/>
  <c r="S16" i="11"/>
  <c r="S15" i="11"/>
  <c r="S14" i="11"/>
  <c r="S13" i="11"/>
  <c r="S12" i="11"/>
  <c r="S11" i="11"/>
  <c r="S10" i="11"/>
  <c r="S9" i="11"/>
  <c r="S8" i="11"/>
  <c r="S7" i="11"/>
  <c r="S19" i="9"/>
  <c r="S18" i="9"/>
  <c r="S17" i="9"/>
  <c r="S16" i="9"/>
  <c r="S15" i="9"/>
  <c r="S14" i="9"/>
  <c r="S13" i="9"/>
  <c r="S12" i="9"/>
  <c r="S11" i="9"/>
  <c r="S10" i="9"/>
  <c r="S9" i="9"/>
  <c r="S8" i="9"/>
  <c r="S7" i="9"/>
  <c r="S26" i="4"/>
  <c r="S10" i="4"/>
  <c r="S9" i="4"/>
  <c r="S8" i="4"/>
  <c r="S7" i="4"/>
  <c r="S29" i="13"/>
  <c r="S28" i="13"/>
  <c r="S27" i="13"/>
  <c r="R30" i="13"/>
  <c r="S30" i="13"/>
  <c r="S24" i="13"/>
  <c r="S23" i="13"/>
  <c r="S22" i="13"/>
  <c r="R25" i="13"/>
  <c r="S25" i="13"/>
  <c r="R12" i="13"/>
  <c r="S12" i="13"/>
  <c r="S11" i="13"/>
  <c r="S10" i="13"/>
  <c r="S8" i="13"/>
  <c r="S9" i="13"/>
  <c r="S7" i="13"/>
  <c r="S19" i="13"/>
  <c r="S18" i="13"/>
  <c r="S17" i="13"/>
  <c r="S16" i="13"/>
  <c r="S15" i="13"/>
  <c r="S14" i="13"/>
  <c r="R20" i="13"/>
  <c r="S20" i="13"/>
  <c r="R13" i="21"/>
  <c r="S13" i="21"/>
  <c r="S12" i="21"/>
  <c r="S11" i="21"/>
  <c r="P10" i="2"/>
  <c r="M10" i="2"/>
  <c r="P7" i="2"/>
  <c r="M7" i="2"/>
  <c r="S36" i="12"/>
  <c r="S35" i="12"/>
  <c r="S34" i="12"/>
  <c r="S33" i="12"/>
  <c r="S32" i="12"/>
  <c r="S31" i="12"/>
  <c r="S30" i="12"/>
  <c r="S29" i="12"/>
  <c r="S28" i="12"/>
  <c r="S27" i="12"/>
  <c r="S26" i="12"/>
  <c r="S25" i="12"/>
  <c r="S24" i="12"/>
  <c r="S23" i="12"/>
  <c r="S22" i="12"/>
  <c r="S21" i="12"/>
  <c r="S20" i="12"/>
  <c r="S19" i="12"/>
  <c r="S18" i="12"/>
  <c r="S17" i="12"/>
  <c r="S16" i="12"/>
  <c r="S15" i="12"/>
  <c r="S14" i="12"/>
  <c r="S13" i="12"/>
  <c r="S12" i="12"/>
  <c r="S11" i="12"/>
  <c r="S10" i="12"/>
  <c r="S9" i="12"/>
  <c r="S8" i="12"/>
  <c r="S7" i="12"/>
  <c r="S37" i="8"/>
  <c r="S39" i="18"/>
  <c r="S34" i="18"/>
  <c r="S33" i="18"/>
  <c r="S32" i="18"/>
  <c r="S31" i="18"/>
  <c r="S30" i="18"/>
  <c r="S29" i="18"/>
  <c r="S28" i="18"/>
  <c r="S27" i="18"/>
  <c r="S26" i="18"/>
  <c r="S25" i="18"/>
  <c r="S24" i="18"/>
  <c r="S23" i="18"/>
  <c r="S22" i="18"/>
  <c r="S21" i="18"/>
  <c r="S20" i="18"/>
  <c r="S19" i="18"/>
  <c r="S18" i="18"/>
  <c r="S17" i="18"/>
  <c r="S16" i="18"/>
  <c r="S15" i="18"/>
  <c r="S14" i="18"/>
  <c r="S13" i="18"/>
  <c r="S12" i="18"/>
  <c r="S11" i="18"/>
  <c r="S10" i="18"/>
  <c r="S9" i="18"/>
  <c r="S8" i="18"/>
  <c r="S7" i="18"/>
  <c r="S38" i="10"/>
  <c r="S40" i="10"/>
  <c r="S35" i="10"/>
  <c r="S34" i="10"/>
  <c r="S33" i="10"/>
  <c r="S32" i="10"/>
  <c r="S31" i="10"/>
  <c r="S30" i="10"/>
  <c r="S29" i="10"/>
  <c r="S28" i="10"/>
  <c r="S27" i="10"/>
  <c r="S26" i="10"/>
  <c r="S25" i="10"/>
  <c r="S24" i="10"/>
  <c r="S23" i="10"/>
  <c r="S22" i="10"/>
  <c r="S21" i="10"/>
  <c r="S20" i="10"/>
  <c r="S19" i="10"/>
  <c r="S18" i="10"/>
  <c r="S17" i="10"/>
  <c r="S16" i="10"/>
  <c r="S15" i="10"/>
  <c r="S14" i="10"/>
  <c r="S13" i="10"/>
  <c r="S12" i="10"/>
  <c r="S11" i="10"/>
  <c r="S10" i="10"/>
  <c r="S9" i="10"/>
  <c r="S8" i="10"/>
  <c r="S7" i="10"/>
  <c r="S26" i="14"/>
  <c r="S22" i="14"/>
  <c r="S21" i="14"/>
  <c r="S20" i="14"/>
  <c r="S17" i="14"/>
  <c r="S16" i="14"/>
  <c r="S15" i="14"/>
  <c r="S14" i="14"/>
  <c r="S13" i="14"/>
  <c r="S12" i="14"/>
  <c r="S11" i="14"/>
  <c r="S10" i="14"/>
  <c r="S9" i="14"/>
  <c r="S8" i="14"/>
  <c r="S7" i="14"/>
  <c r="S27" i="17"/>
  <c r="S20" i="17"/>
  <c r="S19" i="17"/>
  <c r="S18" i="17"/>
  <c r="S17" i="17"/>
  <c r="S16" i="17"/>
  <c r="S15" i="17"/>
  <c r="S14" i="17"/>
  <c r="S13" i="17"/>
  <c r="S12" i="17"/>
  <c r="S11" i="17"/>
  <c r="S10" i="17"/>
  <c r="S9" i="17"/>
  <c r="S8" i="17"/>
  <c r="S7" i="17"/>
  <c r="S29" i="7"/>
  <c r="S26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S10" i="7"/>
  <c r="S9" i="7"/>
  <c r="S8" i="7"/>
  <c r="S7" i="7"/>
  <c r="S10" i="8"/>
  <c r="S7" i="8"/>
  <c r="R10" i="22"/>
  <c r="S22" i="22"/>
  <c r="N10" i="22"/>
  <c r="P10" i="22"/>
  <c r="R22" i="22"/>
  <c r="N13" i="22"/>
  <c r="P13" i="22"/>
  <c r="P8" i="22"/>
  <c r="P7" i="22"/>
  <c r="K7" i="22"/>
  <c r="M23" i="21"/>
  <c r="R11" i="21"/>
  <c r="P23" i="21"/>
  <c r="S22" i="21"/>
  <c r="R22" i="21"/>
  <c r="K8" i="21"/>
  <c r="P8" i="21"/>
  <c r="M8" i="21"/>
  <c r="P7" i="21"/>
  <c r="M7" i="21"/>
  <c r="P28" i="3"/>
  <c r="M28" i="3"/>
  <c r="S29" i="3"/>
  <c r="R29" i="3"/>
  <c r="S28" i="16"/>
  <c r="N21" i="16"/>
  <c r="P21" i="16"/>
  <c r="R28" i="16"/>
  <c r="S28" i="15"/>
  <c r="R28" i="15"/>
  <c r="K8" i="15"/>
  <c r="M8" i="15"/>
  <c r="S28" i="20"/>
  <c r="N15" i="20"/>
  <c r="P15" i="20"/>
  <c r="R28" i="20"/>
  <c r="K23" i="20"/>
  <c r="M23" i="20"/>
  <c r="S40" i="12"/>
  <c r="N18" i="12"/>
  <c r="P18" i="12"/>
  <c r="R40" i="12"/>
  <c r="K18" i="12"/>
  <c r="M18" i="12"/>
  <c r="R38" i="18"/>
  <c r="K39" i="18"/>
  <c r="M39" i="18"/>
  <c r="R39" i="10"/>
  <c r="S26" i="11"/>
  <c r="R26" i="11"/>
  <c r="K16" i="11"/>
  <c r="M16" i="11"/>
  <c r="S36" i="8"/>
  <c r="N37" i="8"/>
  <c r="R36" i="8"/>
  <c r="S25" i="9"/>
  <c r="N21" i="9"/>
  <c r="R25" i="9"/>
  <c r="S34" i="4"/>
  <c r="P7" i="4"/>
  <c r="R34" i="4"/>
  <c r="S23" i="6"/>
  <c r="R23" i="6"/>
  <c r="K12" i="6"/>
  <c r="M12" i="6"/>
  <c r="S36" i="13"/>
  <c r="R36" i="13"/>
  <c r="S23" i="5"/>
  <c r="R23" i="5"/>
  <c r="S35" i="2"/>
  <c r="R35" i="2"/>
  <c r="R28" i="7"/>
  <c r="K12" i="7"/>
  <c r="M12" i="7"/>
  <c r="R26" i="17"/>
  <c r="R25" i="14"/>
  <c r="P7" i="5"/>
  <c r="M7" i="5"/>
  <c r="P13" i="6"/>
  <c r="K15" i="2"/>
  <c r="M15" i="2"/>
  <c r="K14" i="2"/>
  <c r="K13" i="5"/>
  <c r="M13" i="5"/>
  <c r="K14" i="5"/>
  <c r="M14" i="5"/>
  <c r="M23" i="5" s="1"/>
  <c r="L46" i="1"/>
  <c r="N3" i="1"/>
  <c r="K8" i="10"/>
  <c r="M8" i="10"/>
  <c r="N20" i="16"/>
  <c r="P20" i="16"/>
  <c r="N18" i="16"/>
  <c r="P18" i="16"/>
  <c r="N13" i="16"/>
  <c r="P13" i="16"/>
  <c r="N10" i="16"/>
  <c r="P10" i="16"/>
  <c r="K26" i="20"/>
  <c r="M26" i="20"/>
  <c r="K25" i="20"/>
  <c r="M25" i="20"/>
  <c r="K24" i="20"/>
  <c r="M24" i="20"/>
  <c r="K22" i="20"/>
  <c r="M22" i="20"/>
  <c r="K19" i="20"/>
  <c r="M19" i="20"/>
  <c r="K18" i="20"/>
  <c r="M18" i="20"/>
  <c r="K17" i="20"/>
  <c r="M17" i="20"/>
  <c r="K16" i="20"/>
  <c r="M16" i="20"/>
  <c r="K15" i="20"/>
  <c r="M15" i="20"/>
  <c r="M28" i="20" s="1"/>
  <c r="K12" i="20"/>
  <c r="M12" i="20"/>
  <c r="K11" i="20"/>
  <c r="M11" i="20"/>
  <c r="K9" i="20"/>
  <c r="M9" i="20"/>
  <c r="K8" i="20"/>
  <c r="M8" i="20"/>
  <c r="N25" i="13"/>
  <c r="P25" i="13"/>
  <c r="N22" i="13"/>
  <c r="P22" i="13"/>
  <c r="K33" i="13"/>
  <c r="M33" i="13"/>
  <c r="K29" i="13"/>
  <c r="M29" i="13"/>
  <c r="K36" i="12"/>
  <c r="M36" i="12"/>
  <c r="K33" i="12"/>
  <c r="M33" i="12"/>
  <c r="K32" i="12"/>
  <c r="M32" i="12"/>
  <c r="K31" i="12"/>
  <c r="M31" i="12"/>
  <c r="K30" i="12"/>
  <c r="M30" i="12"/>
  <c r="K29" i="12"/>
  <c r="M29" i="12"/>
  <c r="K28" i="12"/>
  <c r="M28" i="12"/>
  <c r="K26" i="12"/>
  <c r="M26" i="12"/>
  <c r="K24" i="12"/>
  <c r="M24" i="12"/>
  <c r="K23" i="12"/>
  <c r="M23" i="12"/>
  <c r="K21" i="12"/>
  <c r="M21" i="12"/>
  <c r="K20" i="12"/>
  <c r="M20" i="12"/>
  <c r="K19" i="12"/>
  <c r="M19" i="12"/>
  <c r="K17" i="12"/>
  <c r="M17" i="12"/>
  <c r="K16" i="12"/>
  <c r="M16" i="12"/>
  <c r="K13" i="12"/>
  <c r="M13" i="12"/>
  <c r="K12" i="12"/>
  <c r="M12" i="12"/>
  <c r="K11" i="12"/>
  <c r="M11" i="12"/>
  <c r="K10" i="12"/>
  <c r="M10" i="12"/>
  <c r="K9" i="12"/>
  <c r="M9" i="12"/>
  <c r="K8" i="12"/>
  <c r="M8" i="12"/>
  <c r="K16" i="18"/>
  <c r="M16" i="18"/>
  <c r="K34" i="18"/>
  <c r="M34" i="18"/>
  <c r="K33" i="18"/>
  <c r="M33" i="18"/>
  <c r="K32" i="18"/>
  <c r="M32" i="18"/>
  <c r="K31" i="18"/>
  <c r="M31" i="18"/>
  <c r="K30" i="18"/>
  <c r="M30" i="18"/>
  <c r="K29" i="18"/>
  <c r="M29" i="18"/>
  <c r="K28" i="18"/>
  <c r="M28" i="18"/>
  <c r="K27" i="18"/>
  <c r="M27" i="18"/>
  <c r="K26" i="18"/>
  <c r="M26" i="18"/>
  <c r="K25" i="18"/>
  <c r="M25" i="18"/>
  <c r="K24" i="18"/>
  <c r="M24" i="18"/>
  <c r="K23" i="18"/>
  <c r="M23" i="18"/>
  <c r="K22" i="18"/>
  <c r="M22" i="18"/>
  <c r="K21" i="18"/>
  <c r="M21" i="18"/>
  <c r="K20" i="18"/>
  <c r="M20" i="18"/>
  <c r="K19" i="18"/>
  <c r="M19" i="18"/>
  <c r="K18" i="18"/>
  <c r="M18" i="18"/>
  <c r="K17" i="18"/>
  <c r="M17" i="18"/>
  <c r="K15" i="18"/>
  <c r="M15" i="18"/>
  <c r="K14" i="18"/>
  <c r="M14" i="18"/>
  <c r="K13" i="18"/>
  <c r="M13" i="18"/>
  <c r="K12" i="18"/>
  <c r="M12" i="18"/>
  <c r="K11" i="18"/>
  <c r="M11" i="18"/>
  <c r="K10" i="18"/>
  <c r="M10" i="18"/>
  <c r="K9" i="18"/>
  <c r="M9" i="18"/>
  <c r="K8" i="18"/>
  <c r="M8" i="18"/>
  <c r="M38" i="18"/>
  <c r="K7" i="18"/>
  <c r="M7" i="18"/>
  <c r="N17" i="11"/>
  <c r="P17" i="11"/>
  <c r="K15" i="11"/>
  <c r="M15" i="11"/>
  <c r="K14" i="11"/>
  <c r="M14" i="11"/>
  <c r="K12" i="11"/>
  <c r="M12" i="11"/>
  <c r="K11" i="11"/>
  <c r="M11" i="11"/>
  <c r="K10" i="11"/>
  <c r="M10" i="11"/>
  <c r="K8" i="11"/>
  <c r="M8" i="11"/>
  <c r="K7" i="11"/>
  <c r="M7" i="11"/>
  <c r="P21" i="9"/>
  <c r="N16" i="9"/>
  <c r="P16" i="9"/>
  <c r="N15" i="9"/>
  <c r="P15" i="9"/>
  <c r="N14" i="9"/>
  <c r="P14" i="9"/>
  <c r="N13" i="9"/>
  <c r="P13" i="9"/>
  <c r="N12" i="9"/>
  <c r="P12" i="9"/>
  <c r="N11" i="9"/>
  <c r="P11" i="9"/>
  <c r="N10" i="9"/>
  <c r="P10" i="9"/>
  <c r="N9" i="9"/>
  <c r="N7" i="9"/>
  <c r="P7" i="9"/>
  <c r="K19" i="9"/>
  <c r="M19" i="9"/>
  <c r="K15" i="9"/>
  <c r="M15" i="9"/>
  <c r="K11" i="9"/>
  <c r="M11" i="9"/>
  <c r="K7" i="9"/>
  <c r="M7" i="9"/>
  <c r="N34" i="8"/>
  <c r="P34" i="8"/>
  <c r="N33" i="8"/>
  <c r="P33" i="8"/>
  <c r="N31" i="8"/>
  <c r="P31" i="8"/>
  <c r="N30" i="8"/>
  <c r="P30" i="8"/>
  <c r="N29" i="8"/>
  <c r="P29" i="8"/>
  <c r="N28" i="8"/>
  <c r="P28" i="8"/>
  <c r="N27" i="8"/>
  <c r="P27" i="8"/>
  <c r="N26" i="8"/>
  <c r="P26" i="8"/>
  <c r="N25" i="8"/>
  <c r="P25" i="8"/>
  <c r="K24" i="7"/>
  <c r="M24" i="7"/>
  <c r="N24" i="8"/>
  <c r="P24" i="8"/>
  <c r="N23" i="8"/>
  <c r="P23" i="8"/>
  <c r="N22" i="8"/>
  <c r="P22" i="8"/>
  <c r="N21" i="8"/>
  <c r="P21" i="8"/>
  <c r="N20" i="8"/>
  <c r="P20" i="8"/>
  <c r="N19" i="8"/>
  <c r="P19" i="8"/>
  <c r="N18" i="8"/>
  <c r="P18" i="8"/>
  <c r="N17" i="8"/>
  <c r="P17" i="8"/>
  <c r="N16" i="8"/>
  <c r="P16" i="8"/>
  <c r="N15" i="8"/>
  <c r="P15" i="8"/>
  <c r="N14" i="8"/>
  <c r="P14" i="8"/>
  <c r="N13" i="8"/>
  <c r="P13" i="8"/>
  <c r="N12" i="8"/>
  <c r="P12" i="8"/>
  <c r="N11" i="8"/>
  <c r="P11" i="8"/>
  <c r="N10" i="8"/>
  <c r="P10" i="8"/>
  <c r="N9" i="8"/>
  <c r="P9" i="8"/>
  <c r="N8" i="8"/>
  <c r="P8" i="8"/>
  <c r="K29" i="8"/>
  <c r="M29" i="8"/>
  <c r="K25" i="8"/>
  <c r="M25" i="8"/>
  <c r="K21" i="8"/>
  <c r="M21" i="8"/>
  <c r="K17" i="8"/>
  <c r="M17" i="8"/>
  <c r="K13" i="8"/>
  <c r="M13" i="8"/>
  <c r="K9" i="8"/>
  <c r="M9" i="8"/>
  <c r="N7" i="8"/>
  <c r="P7" i="8"/>
  <c r="M24" i="6"/>
  <c r="N12" i="6"/>
  <c r="P12" i="6"/>
  <c r="N11" i="6"/>
  <c r="P11" i="6"/>
  <c r="N8" i="6"/>
  <c r="P8" i="6"/>
  <c r="N12" i="5"/>
  <c r="P12" i="5"/>
  <c r="K12" i="5"/>
  <c r="M12" i="5"/>
  <c r="K11" i="5"/>
  <c r="M11" i="5"/>
  <c r="K10" i="5"/>
  <c r="M10" i="5"/>
  <c r="N9" i="4"/>
  <c r="P9" i="4"/>
  <c r="K32" i="4"/>
  <c r="K31" i="4"/>
  <c r="K30" i="4"/>
  <c r="M30" i="4"/>
  <c r="K29" i="4"/>
  <c r="N29" i="4"/>
  <c r="P29" i="4"/>
  <c r="K28" i="4"/>
  <c r="N28" i="4"/>
  <c r="P28" i="4"/>
  <c r="K27" i="4"/>
  <c r="N27" i="4"/>
  <c r="P27" i="4"/>
  <c r="K10" i="4"/>
  <c r="M10" i="4"/>
  <c r="K9" i="4"/>
  <c r="M9" i="4"/>
  <c r="N8" i="4"/>
  <c r="P8" i="4"/>
  <c r="K8" i="4"/>
  <c r="M8" i="4"/>
  <c r="N43" i="1"/>
  <c r="P45" i="12"/>
  <c r="M45" i="12"/>
  <c r="P44" i="12"/>
  <c r="M44" i="12"/>
  <c r="P43" i="12"/>
  <c r="M43" i="12"/>
  <c r="P42" i="12"/>
  <c r="M42" i="12"/>
  <c r="P41" i="12"/>
  <c r="M41" i="12"/>
  <c r="P43" i="18"/>
  <c r="M43" i="18"/>
  <c r="P42" i="18"/>
  <c r="M42" i="18"/>
  <c r="P41" i="18"/>
  <c r="M41" i="18"/>
  <c r="P40" i="18"/>
  <c r="M40" i="18"/>
  <c r="P42" i="10"/>
  <c r="P43" i="10"/>
  <c r="P44" i="10"/>
  <c r="P41" i="10"/>
  <c r="M42" i="10"/>
  <c r="M43" i="10"/>
  <c r="M44" i="10"/>
  <c r="M41" i="10"/>
  <c r="N40" i="1"/>
  <c r="N41" i="1"/>
  <c r="N42" i="1"/>
  <c r="P24" i="6"/>
  <c r="M26" i="9"/>
  <c r="M27" i="11"/>
  <c r="M28" i="11" s="1"/>
  <c r="M29" i="20"/>
  <c r="M29" i="15"/>
  <c r="M29" i="16"/>
  <c r="M29" i="3"/>
  <c r="P29" i="20"/>
  <c r="P37" i="13"/>
  <c r="M37" i="13"/>
  <c r="P29" i="3"/>
  <c r="P30" i="3"/>
  <c r="M37" i="1"/>
  <c r="P29" i="16"/>
  <c r="P29" i="15"/>
  <c r="P9" i="9"/>
  <c r="P25" i="9" s="1"/>
  <c r="P27" i="9" s="1"/>
  <c r="M27" i="1" s="1"/>
  <c r="P37" i="8"/>
  <c r="M35" i="4"/>
  <c r="P27" i="11"/>
  <c r="P26" i="9"/>
  <c r="P24" i="5"/>
  <c r="M24" i="5"/>
  <c r="P35" i="4"/>
  <c r="M30" i="3"/>
  <c r="K16" i="16"/>
  <c r="M16" i="16"/>
  <c r="K20" i="16"/>
  <c r="M20" i="16"/>
  <c r="N11" i="16"/>
  <c r="P11" i="16"/>
  <c r="N17" i="16"/>
  <c r="P17" i="16"/>
  <c r="K10" i="20"/>
  <c r="M10" i="20"/>
  <c r="N32" i="12"/>
  <c r="P32" i="12"/>
  <c r="P40" i="12" s="1"/>
  <c r="P46" i="12" s="1"/>
  <c r="M32" i="1" s="1"/>
  <c r="K14" i="12"/>
  <c r="M14" i="12"/>
  <c r="K25" i="12"/>
  <c r="M25" i="12"/>
  <c r="K34" i="12"/>
  <c r="M34" i="12"/>
  <c r="K22" i="12"/>
  <c r="M22" i="12"/>
  <c r="K27" i="12"/>
  <c r="M27" i="12"/>
  <c r="K10" i="10"/>
  <c r="M10" i="10"/>
  <c r="K22" i="10"/>
  <c r="M22" i="10"/>
  <c r="K28" i="10"/>
  <c r="M28" i="10"/>
  <c r="K9" i="11"/>
  <c r="M9" i="11"/>
  <c r="K13" i="11"/>
  <c r="M13" i="11"/>
  <c r="N10" i="11"/>
  <c r="P10" i="11"/>
  <c r="K7" i="6"/>
  <c r="N32" i="13"/>
  <c r="P32" i="13"/>
  <c r="N15" i="13"/>
  <c r="P15" i="13"/>
  <c r="N28" i="13"/>
  <c r="P28" i="13"/>
  <c r="N32" i="2"/>
  <c r="P32" i="2"/>
  <c r="K26" i="2"/>
  <c r="M26" i="2"/>
  <c r="K9" i="2"/>
  <c r="M9" i="2"/>
  <c r="K23" i="2"/>
  <c r="N23" i="2"/>
  <c r="K8" i="2"/>
  <c r="M8" i="2"/>
  <c r="K18" i="2"/>
  <c r="M18" i="2"/>
  <c r="K35" i="2"/>
  <c r="M35" i="2"/>
  <c r="K24" i="2"/>
  <c r="M24" i="2"/>
  <c r="K9" i="7"/>
  <c r="M9" i="7"/>
  <c r="K15" i="17"/>
  <c r="M15" i="17"/>
  <c r="K16" i="14"/>
  <c r="M16" i="14"/>
  <c r="K11" i="14"/>
  <c r="M11" i="14"/>
  <c r="K17" i="14"/>
  <c r="M17" i="14"/>
  <c r="K14" i="14"/>
  <c r="M14" i="14"/>
  <c r="P23" i="2"/>
  <c r="K9" i="21"/>
  <c r="M9" i="21"/>
  <c r="K30" i="13"/>
  <c r="M30" i="13"/>
  <c r="K7" i="21"/>
  <c r="K11" i="21"/>
  <c r="M11" i="21"/>
  <c r="N23" i="22"/>
  <c r="P23" i="22"/>
  <c r="K12" i="22"/>
  <c r="M12" i="22"/>
  <c r="N12" i="22"/>
  <c r="P12" i="22"/>
  <c r="M23" i="2"/>
  <c r="K20" i="2"/>
  <c r="N20" i="2"/>
  <c r="P20" i="2"/>
  <c r="K22" i="2"/>
  <c r="K16" i="2"/>
  <c r="K13" i="2"/>
  <c r="K9" i="5"/>
  <c r="M9" i="5"/>
  <c r="K8" i="5"/>
  <c r="M8" i="5"/>
  <c r="K12" i="21"/>
  <c r="M12" i="21"/>
  <c r="M22" i="21" s="1"/>
  <c r="M24" i="21" s="1"/>
  <c r="K13" i="21"/>
  <c r="M13" i="21"/>
  <c r="K23" i="22"/>
  <c r="M23" i="22"/>
  <c r="K13" i="22"/>
  <c r="M13" i="22"/>
  <c r="K11" i="22"/>
  <c r="M11" i="22"/>
  <c r="K10" i="22"/>
  <c r="M10" i="22"/>
  <c r="M8" i="22"/>
  <c r="M7" i="22"/>
  <c r="N9" i="11"/>
  <c r="P9" i="11"/>
  <c r="N13" i="11"/>
  <c r="P13" i="11"/>
  <c r="N16" i="11"/>
  <c r="P16" i="11"/>
  <c r="K23" i="4"/>
  <c r="M23" i="4"/>
  <c r="K22" i="4"/>
  <c r="M22" i="4"/>
  <c r="K19" i="4"/>
  <c r="K13" i="4"/>
  <c r="K14" i="4"/>
  <c r="N14" i="4"/>
  <c r="P14" i="4"/>
  <c r="N23" i="4"/>
  <c r="P23" i="4"/>
  <c r="K17" i="4"/>
  <c r="N17" i="4"/>
  <c r="K15" i="4"/>
  <c r="N15" i="4"/>
  <c r="P15" i="4"/>
  <c r="M28" i="4"/>
  <c r="N33" i="4"/>
  <c r="P33" i="4"/>
  <c r="N10" i="4"/>
  <c r="P10" i="4"/>
  <c r="M14" i="4"/>
  <c r="K16" i="4"/>
  <c r="M16" i="4"/>
  <c r="K18" i="4"/>
  <c r="M27" i="4"/>
  <c r="M7" i="4"/>
  <c r="K11" i="4"/>
  <c r="N11" i="4"/>
  <c r="P11" i="4"/>
  <c r="K12" i="4"/>
  <c r="K20" i="4"/>
  <c r="N30" i="4"/>
  <c r="P30" i="4"/>
  <c r="K26" i="4"/>
  <c r="N26" i="4"/>
  <c r="P26" i="4"/>
  <c r="M29" i="4"/>
  <c r="K21" i="4"/>
  <c r="N29" i="13"/>
  <c r="P29" i="13"/>
  <c r="N24" i="13"/>
  <c r="P24" i="13"/>
  <c r="N19" i="13"/>
  <c r="P19" i="13"/>
  <c r="N7" i="13"/>
  <c r="P7" i="13"/>
  <c r="N17" i="13"/>
  <c r="P17" i="13"/>
  <c r="N23" i="13"/>
  <c r="P23" i="13"/>
  <c r="N27" i="13"/>
  <c r="P27" i="13"/>
  <c r="K11" i="13"/>
  <c r="M11" i="13"/>
  <c r="N11" i="13"/>
  <c r="P11" i="13"/>
  <c r="K10" i="13"/>
  <c r="M10" i="13"/>
  <c r="N10" i="13"/>
  <c r="P10" i="13"/>
  <c r="K12" i="13"/>
  <c r="M12" i="13"/>
  <c r="N12" i="13"/>
  <c r="P12" i="13"/>
  <c r="N20" i="13"/>
  <c r="P20" i="13"/>
  <c r="N18" i="13"/>
  <c r="P18" i="13"/>
  <c r="K14" i="13"/>
  <c r="M14" i="13"/>
  <c r="N14" i="13"/>
  <c r="P14" i="13"/>
  <c r="K18" i="13"/>
  <c r="M18" i="13"/>
  <c r="K20" i="13"/>
  <c r="M20" i="13"/>
  <c r="K16" i="13"/>
  <c r="M16" i="13"/>
  <c r="N16" i="13"/>
  <c r="P16" i="13"/>
  <c r="N9" i="13"/>
  <c r="P9" i="13"/>
  <c r="K9" i="13"/>
  <c r="M9" i="13"/>
  <c r="N8" i="13"/>
  <c r="P8" i="13"/>
  <c r="K8" i="13"/>
  <c r="M8" i="13"/>
  <c r="K10" i="6"/>
  <c r="M10" i="6"/>
  <c r="K8" i="6"/>
  <c r="M8" i="6"/>
  <c r="K9" i="6"/>
  <c r="M9" i="6"/>
  <c r="K11" i="6"/>
  <c r="M11" i="6"/>
  <c r="M20" i="2"/>
  <c r="N18" i="2"/>
  <c r="P18" i="2"/>
  <c r="M16" i="2"/>
  <c r="N7" i="12"/>
  <c r="P7" i="12"/>
  <c r="K7" i="12"/>
  <c r="M7" i="12"/>
  <c r="N15" i="12"/>
  <c r="P15" i="12"/>
  <c r="M26" i="4"/>
  <c r="M18" i="4"/>
  <c r="N18" i="4"/>
  <c r="P18" i="4"/>
  <c r="M17" i="4"/>
  <c r="P17" i="4"/>
  <c r="M19" i="4"/>
  <c r="N19" i="4"/>
  <c r="P19" i="4"/>
  <c r="N21" i="4"/>
  <c r="P21" i="4"/>
  <c r="M21" i="4"/>
  <c r="M11" i="4"/>
  <c r="N12" i="4"/>
  <c r="P12" i="4"/>
  <c r="M12" i="4"/>
  <c r="M15" i="4"/>
  <c r="K37" i="1"/>
  <c r="N37" i="1"/>
  <c r="N31" i="3"/>
  <c r="K34" i="10"/>
  <c r="M34" i="10"/>
  <c r="M39" i="10" s="1"/>
  <c r="K35" i="12"/>
  <c r="M35" i="12"/>
  <c r="K15" i="12"/>
  <c r="M15" i="12"/>
  <c r="N12" i="21"/>
  <c r="P12" i="21"/>
  <c r="N13" i="21"/>
  <c r="P13" i="21"/>
  <c r="S39" i="10"/>
  <c r="N18" i="10"/>
  <c r="P18" i="10"/>
  <c r="N17" i="2"/>
  <c r="P17" i="2"/>
  <c r="S38" i="18"/>
  <c r="N38" i="10"/>
  <c r="P38" i="10"/>
  <c r="N40" i="10"/>
  <c r="P40" i="10"/>
  <c r="N22" i="4"/>
  <c r="P22" i="4"/>
  <c r="K24" i="4"/>
  <c r="N24" i="4"/>
  <c r="P24" i="4"/>
  <c r="K25" i="4"/>
  <c r="K40" i="10"/>
  <c r="M40" i="10"/>
  <c r="K18" i="10"/>
  <c r="M18" i="10"/>
  <c r="K31" i="10"/>
  <c r="M31" i="10"/>
  <c r="N8" i="9"/>
  <c r="P8" i="9"/>
  <c r="N17" i="9"/>
  <c r="P17" i="9"/>
  <c r="N18" i="9"/>
  <c r="P18" i="9"/>
  <c r="N19" i="9"/>
  <c r="P19" i="9"/>
  <c r="N20" i="9"/>
  <c r="P20" i="9"/>
  <c r="K7" i="10"/>
  <c r="M7" i="10"/>
  <c r="K9" i="10"/>
  <c r="M9" i="10"/>
  <c r="K11" i="10"/>
  <c r="M11" i="10"/>
  <c r="K12" i="10"/>
  <c r="M12" i="10"/>
  <c r="K13" i="10"/>
  <c r="M13" i="10"/>
  <c r="K14" i="10"/>
  <c r="M14" i="10"/>
  <c r="K15" i="10"/>
  <c r="M15" i="10"/>
  <c r="K16" i="10"/>
  <c r="M16" i="10"/>
  <c r="K17" i="10"/>
  <c r="M17" i="10"/>
  <c r="K19" i="10"/>
  <c r="M19" i="10"/>
  <c r="K20" i="10"/>
  <c r="M20" i="10"/>
  <c r="K21" i="10"/>
  <c r="M21" i="10"/>
  <c r="K23" i="10"/>
  <c r="M23" i="10"/>
  <c r="K24" i="10"/>
  <c r="M24" i="10"/>
  <c r="K25" i="10"/>
  <c r="M25" i="10"/>
  <c r="K26" i="10"/>
  <c r="M26" i="10"/>
  <c r="K27" i="10"/>
  <c r="M27" i="10"/>
  <c r="K29" i="10"/>
  <c r="M29" i="10"/>
  <c r="K30" i="10"/>
  <c r="M30" i="10"/>
  <c r="K32" i="10"/>
  <c r="M32" i="10"/>
  <c r="K33" i="10"/>
  <c r="M33" i="10"/>
  <c r="K35" i="10"/>
  <c r="M35" i="10"/>
  <c r="N8" i="12"/>
  <c r="P8" i="12"/>
  <c r="N9" i="12"/>
  <c r="P9" i="12"/>
  <c r="N10" i="12"/>
  <c r="P10" i="12"/>
  <c r="N11" i="12"/>
  <c r="P11" i="12"/>
  <c r="N12" i="12"/>
  <c r="P12" i="12"/>
  <c r="N13" i="12"/>
  <c r="P13" i="12"/>
  <c r="N14" i="12"/>
  <c r="P14" i="12"/>
  <c r="N16" i="12"/>
  <c r="P16" i="12"/>
  <c r="N17" i="12"/>
  <c r="P17" i="12"/>
  <c r="N19" i="12"/>
  <c r="P19" i="12"/>
  <c r="N20" i="12"/>
  <c r="P20" i="12"/>
  <c r="N21" i="12"/>
  <c r="P21" i="12"/>
  <c r="N22" i="12"/>
  <c r="P22" i="12"/>
  <c r="N23" i="12"/>
  <c r="P23" i="12"/>
  <c r="N24" i="12"/>
  <c r="P24" i="12"/>
  <c r="N25" i="12"/>
  <c r="P25" i="12"/>
  <c r="N26" i="12"/>
  <c r="P26" i="12"/>
  <c r="N27" i="12"/>
  <c r="P27" i="12"/>
  <c r="N28" i="12"/>
  <c r="P28" i="12"/>
  <c r="N29" i="12"/>
  <c r="P29" i="12"/>
  <c r="N30" i="12"/>
  <c r="P30" i="12"/>
  <c r="N31" i="12"/>
  <c r="P31" i="12"/>
  <c r="N33" i="12"/>
  <c r="P33" i="12"/>
  <c r="N34" i="12"/>
  <c r="P34" i="12"/>
  <c r="N35" i="12"/>
  <c r="P35" i="12"/>
  <c r="N37" i="12"/>
  <c r="P37" i="12"/>
  <c r="N38" i="12"/>
  <c r="P38" i="12"/>
  <c r="N39" i="12"/>
  <c r="P39" i="12"/>
  <c r="N8" i="20"/>
  <c r="P8" i="20"/>
  <c r="N9" i="20"/>
  <c r="P9" i="20"/>
  <c r="N10" i="20"/>
  <c r="P10" i="20"/>
  <c r="N11" i="20"/>
  <c r="P11" i="20"/>
  <c r="N12" i="20"/>
  <c r="P12" i="20"/>
  <c r="N16" i="20"/>
  <c r="P16" i="20"/>
  <c r="N17" i="20"/>
  <c r="P17" i="20"/>
  <c r="N18" i="20"/>
  <c r="P18" i="20"/>
  <c r="N19" i="20"/>
  <c r="P19" i="20"/>
  <c r="N22" i="20"/>
  <c r="P22" i="20"/>
  <c r="N23" i="20"/>
  <c r="P23" i="20"/>
  <c r="N24" i="20"/>
  <c r="P24" i="20"/>
  <c r="N25" i="20"/>
  <c r="P25" i="20"/>
  <c r="N26" i="20"/>
  <c r="P26" i="20"/>
  <c r="N8" i="15"/>
  <c r="P8" i="15"/>
  <c r="P28" i="15" s="1"/>
  <c r="P30" i="15" s="1"/>
  <c r="N8" i="16"/>
  <c r="P8" i="16"/>
  <c r="N9" i="16"/>
  <c r="P9" i="16"/>
  <c r="N12" i="16"/>
  <c r="P12" i="16"/>
  <c r="N16" i="16"/>
  <c r="P16" i="16"/>
  <c r="N19" i="16"/>
  <c r="P19" i="16"/>
  <c r="N23" i="16"/>
  <c r="P23" i="16"/>
  <c r="K9" i="14"/>
  <c r="M9" i="14"/>
  <c r="K21" i="2"/>
  <c r="N21" i="2" s="1"/>
  <c r="P21" i="2" s="1"/>
  <c r="K19" i="2"/>
  <c r="M19" i="2" s="1"/>
  <c r="K17" i="2"/>
  <c r="M17" i="2"/>
  <c r="K11" i="2"/>
  <c r="M11" i="2"/>
  <c r="K12" i="2"/>
  <c r="M12" i="2"/>
  <c r="K25" i="2"/>
  <c r="M25" i="2"/>
  <c r="K27" i="2"/>
  <c r="M27" i="2"/>
  <c r="K28" i="2"/>
  <c r="M28" i="2"/>
  <c r="K29" i="2"/>
  <c r="M29" i="2"/>
  <c r="K30" i="2"/>
  <c r="M30" i="2"/>
  <c r="K31" i="2"/>
  <c r="M31" i="2"/>
  <c r="K32" i="2"/>
  <c r="M32" i="2"/>
  <c r="N26" i="2"/>
  <c r="P26" i="2"/>
  <c r="N16" i="2"/>
  <c r="P16" i="2"/>
  <c r="N15" i="2"/>
  <c r="P15" i="2"/>
  <c r="N9" i="2"/>
  <c r="P9" i="2"/>
  <c r="N11" i="2"/>
  <c r="P11" i="2"/>
  <c r="N24" i="2"/>
  <c r="P24" i="2"/>
  <c r="N25" i="2"/>
  <c r="P25" i="2"/>
  <c r="N30" i="13"/>
  <c r="P30" i="13"/>
  <c r="N33" i="13"/>
  <c r="P33" i="13"/>
  <c r="N36" i="12"/>
  <c r="P36" i="12"/>
  <c r="K10" i="21"/>
  <c r="M10" i="21"/>
  <c r="K14" i="22"/>
  <c r="M14" i="22"/>
  <c r="K9" i="22"/>
  <c r="M9" i="22"/>
  <c r="K8" i="22"/>
  <c r="N25" i="4"/>
  <c r="P25" i="4"/>
  <c r="M25" i="4"/>
  <c r="M24" i="4"/>
  <c r="P36" i="13"/>
  <c r="K26" i="14"/>
  <c r="M26" i="14"/>
  <c r="S25" i="14"/>
  <c r="K13" i="14"/>
  <c r="M13" i="14"/>
  <c r="K10" i="14"/>
  <c r="M10" i="14"/>
  <c r="K8" i="14"/>
  <c r="M8" i="14"/>
  <c r="K20" i="14"/>
  <c r="M20" i="14"/>
  <c r="K21" i="14"/>
  <c r="M21" i="14"/>
  <c r="K7" i="14"/>
  <c r="M7" i="14"/>
  <c r="K12" i="14"/>
  <c r="M12" i="14"/>
  <c r="K15" i="14"/>
  <c r="M15" i="14"/>
  <c r="N8" i="2"/>
  <c r="P8" i="2"/>
  <c r="N12" i="2"/>
  <c r="P12" i="2"/>
  <c r="N15" i="5"/>
  <c r="P15" i="5"/>
  <c r="N11" i="5"/>
  <c r="P11" i="5"/>
  <c r="N9" i="5"/>
  <c r="P9" i="5"/>
  <c r="P28" i="20"/>
  <c r="N31" i="10"/>
  <c r="P31" i="10"/>
  <c r="N16" i="10"/>
  <c r="P16" i="10"/>
  <c r="N34" i="10"/>
  <c r="P34" i="10"/>
  <c r="N27" i="10"/>
  <c r="P27" i="10"/>
  <c r="N21" i="10"/>
  <c r="P21" i="10"/>
  <c r="N7" i="10"/>
  <c r="P7" i="10"/>
  <c r="N8" i="10"/>
  <c r="P8" i="10"/>
  <c r="N9" i="10"/>
  <c r="P9" i="10"/>
  <c r="N10" i="10"/>
  <c r="P10" i="10"/>
  <c r="N11" i="10"/>
  <c r="P11" i="10"/>
  <c r="N12" i="10"/>
  <c r="P12" i="10"/>
  <c r="N13" i="10"/>
  <c r="P13" i="10"/>
  <c r="N14" i="10"/>
  <c r="P14" i="10"/>
  <c r="N15" i="10"/>
  <c r="P15" i="10"/>
  <c r="N17" i="10"/>
  <c r="P17" i="10"/>
  <c r="N19" i="10"/>
  <c r="P19" i="10"/>
  <c r="N20" i="10"/>
  <c r="P20" i="10"/>
  <c r="N22" i="10"/>
  <c r="P22" i="10"/>
  <c r="N23" i="10"/>
  <c r="P23" i="10"/>
  <c r="N24" i="10"/>
  <c r="P24" i="10"/>
  <c r="N25" i="10"/>
  <c r="P25" i="10"/>
  <c r="N26" i="10"/>
  <c r="P26" i="10"/>
  <c r="N28" i="10"/>
  <c r="P28" i="10"/>
  <c r="N29" i="10"/>
  <c r="P29" i="10"/>
  <c r="N30" i="10"/>
  <c r="P30" i="10"/>
  <c r="N32" i="10"/>
  <c r="P32" i="10"/>
  <c r="N33" i="10"/>
  <c r="P33" i="10"/>
  <c r="N35" i="10"/>
  <c r="P35" i="10"/>
  <c r="N36" i="10"/>
  <c r="P36" i="10"/>
  <c r="N37" i="10"/>
  <c r="P37" i="10"/>
  <c r="N19" i="2"/>
  <c r="P19" i="2"/>
  <c r="N9" i="22"/>
  <c r="P9" i="22"/>
  <c r="K22" i="14"/>
  <c r="M22" i="14"/>
  <c r="N29" i="2"/>
  <c r="P29" i="2"/>
  <c r="N10" i="5"/>
  <c r="P10" i="5"/>
  <c r="K7" i="7"/>
  <c r="M7" i="7"/>
  <c r="K10" i="15"/>
  <c r="M10" i="15"/>
  <c r="N14" i="2"/>
  <c r="P14" i="2"/>
  <c r="M14" i="2"/>
  <c r="K25" i="13"/>
  <c r="M25" i="13"/>
  <c r="K23" i="13"/>
  <c r="M23" i="13"/>
  <c r="K32" i="13"/>
  <c r="M32" i="13"/>
  <c r="K28" i="13"/>
  <c r="M28" i="13"/>
  <c r="K27" i="13"/>
  <c r="M27" i="13"/>
  <c r="K24" i="13"/>
  <c r="M24" i="13"/>
  <c r="K22" i="13"/>
  <c r="M22" i="13"/>
  <c r="K19" i="13"/>
  <c r="M19" i="13"/>
  <c r="K15" i="13"/>
  <c r="M15" i="13"/>
  <c r="M36" i="13" s="1"/>
  <c r="M38" i="13" s="1"/>
  <c r="K7" i="13"/>
  <c r="M7" i="13"/>
  <c r="K17" i="13"/>
  <c r="M17" i="13"/>
  <c r="N9" i="6"/>
  <c r="P9" i="6"/>
  <c r="N10" i="6"/>
  <c r="P10" i="6"/>
  <c r="K17" i="9"/>
  <c r="M17" i="9"/>
  <c r="K13" i="9"/>
  <c r="M13" i="9"/>
  <c r="K9" i="9"/>
  <c r="M9" i="9"/>
  <c r="K27" i="8"/>
  <c r="M27" i="8"/>
  <c r="K23" i="8"/>
  <c r="M23" i="8"/>
  <c r="K19" i="8"/>
  <c r="M19" i="8"/>
  <c r="K15" i="8"/>
  <c r="M15" i="8"/>
  <c r="K11" i="8"/>
  <c r="M11" i="8"/>
  <c r="N8" i="11"/>
  <c r="P8" i="11"/>
  <c r="N14" i="11"/>
  <c r="P14" i="11"/>
  <c r="N11" i="11"/>
  <c r="P11" i="11"/>
  <c r="N15" i="11"/>
  <c r="P15" i="11"/>
  <c r="K9" i="15"/>
  <c r="M9" i="15"/>
  <c r="N9" i="15"/>
  <c r="P9" i="15"/>
  <c r="N10" i="15"/>
  <c r="P10" i="15"/>
  <c r="N7" i="21"/>
  <c r="N8" i="21"/>
  <c r="N14" i="21"/>
  <c r="P14" i="21"/>
  <c r="N26" i="14"/>
  <c r="P26" i="14"/>
  <c r="M22" i="22"/>
  <c r="M24" i="22"/>
  <c r="K24" i="1"/>
  <c r="N34" i="18"/>
  <c r="P34" i="18"/>
  <c r="N39" i="18"/>
  <c r="P39" i="18"/>
  <c r="N32" i="18"/>
  <c r="P32" i="18"/>
  <c r="P38" i="18" s="1"/>
  <c r="P44" i="18" s="1"/>
  <c r="M31" i="1" s="1"/>
  <c r="N37" i="18"/>
  <c r="P37" i="18"/>
  <c r="N36" i="18"/>
  <c r="P36" i="18"/>
  <c r="N35" i="18"/>
  <c r="P35" i="18"/>
  <c r="N33" i="18"/>
  <c r="P33" i="18"/>
  <c r="N31" i="18"/>
  <c r="P31" i="18"/>
  <c r="N30" i="18"/>
  <c r="P30" i="18"/>
  <c r="N29" i="18"/>
  <c r="P29" i="18"/>
  <c r="N28" i="18"/>
  <c r="P28" i="18"/>
  <c r="N27" i="18"/>
  <c r="P27" i="18"/>
  <c r="N26" i="18"/>
  <c r="P26" i="18"/>
  <c r="N25" i="18"/>
  <c r="P25" i="18"/>
  <c r="N24" i="18"/>
  <c r="P24" i="18"/>
  <c r="N23" i="18"/>
  <c r="P23" i="18"/>
  <c r="N22" i="18"/>
  <c r="P22" i="18"/>
  <c r="N21" i="18"/>
  <c r="P21" i="18"/>
  <c r="N20" i="18"/>
  <c r="P20" i="18"/>
  <c r="N19" i="18"/>
  <c r="P19" i="18"/>
  <c r="N18" i="18"/>
  <c r="P18" i="18"/>
  <c r="N17" i="18"/>
  <c r="P17" i="18"/>
  <c r="N15" i="18"/>
  <c r="P15" i="18"/>
  <c r="N14" i="18"/>
  <c r="P14" i="18"/>
  <c r="N13" i="18"/>
  <c r="P13" i="18"/>
  <c r="N12" i="18"/>
  <c r="P12" i="18"/>
  <c r="N11" i="18"/>
  <c r="P11" i="18"/>
  <c r="N10" i="18"/>
  <c r="P10" i="18"/>
  <c r="N9" i="18"/>
  <c r="P9" i="18"/>
  <c r="N8" i="18"/>
  <c r="P8" i="18"/>
  <c r="N7" i="18"/>
  <c r="P7" i="18"/>
  <c r="N16" i="18"/>
  <c r="P16" i="18"/>
  <c r="N20" i="4"/>
  <c r="P20" i="4" s="1"/>
  <c r="M20" i="4"/>
  <c r="M34" i="4" s="1"/>
  <c r="M36" i="4" s="1"/>
  <c r="N22" i="2"/>
  <c r="P22" i="2"/>
  <c r="M22" i="2"/>
  <c r="M32" i="4"/>
  <c r="N32" i="4"/>
  <c r="P32" i="4"/>
  <c r="M26" i="11"/>
  <c r="M40" i="12"/>
  <c r="M46" i="12" s="1"/>
  <c r="K27" i="17"/>
  <c r="M27" i="17"/>
  <c r="K8" i="17"/>
  <c r="M8" i="17"/>
  <c r="K9" i="17"/>
  <c r="M9" i="17"/>
  <c r="K10" i="17"/>
  <c r="M10" i="17"/>
  <c r="K12" i="17"/>
  <c r="M12" i="17"/>
  <c r="K13" i="17"/>
  <c r="M13" i="17"/>
  <c r="K14" i="17"/>
  <c r="M14" i="17"/>
  <c r="K16" i="17"/>
  <c r="M16" i="17"/>
  <c r="K17" i="17"/>
  <c r="M17" i="17"/>
  <c r="K18" i="17"/>
  <c r="M18" i="17"/>
  <c r="K20" i="17"/>
  <c r="M20" i="17"/>
  <c r="N21" i="17"/>
  <c r="P21" i="17"/>
  <c r="N22" i="17"/>
  <c r="P22" i="17"/>
  <c r="K7" i="17"/>
  <c r="M7" i="17"/>
  <c r="S26" i="17"/>
  <c r="N16" i="4"/>
  <c r="P16" i="4"/>
  <c r="N13" i="4"/>
  <c r="P13" i="4"/>
  <c r="M13" i="4"/>
  <c r="N13" i="2"/>
  <c r="P13" i="2"/>
  <c r="M13" i="2"/>
  <c r="M25" i="14"/>
  <c r="M27" i="14" s="1"/>
  <c r="K11" i="17"/>
  <c r="M11" i="17"/>
  <c r="K19" i="17"/>
  <c r="M19" i="17"/>
  <c r="M26" i="17" s="1"/>
  <c r="M28" i="17" s="1"/>
  <c r="N7" i="6"/>
  <c r="P7" i="6"/>
  <c r="P23" i="6" s="1"/>
  <c r="P25" i="6" s="1"/>
  <c r="M21" i="1" s="1"/>
  <c r="M7" i="6"/>
  <c r="M23" i="6"/>
  <c r="M25" i="6" s="1"/>
  <c r="N31" i="4"/>
  <c r="P31" i="4"/>
  <c r="M31" i="4"/>
  <c r="P36" i="8"/>
  <c r="P38" i="8" s="1"/>
  <c r="M28" i="1" s="1"/>
  <c r="N8" i="5"/>
  <c r="P8" i="5"/>
  <c r="N14" i="5"/>
  <c r="P14" i="5"/>
  <c r="P23" i="5" s="1"/>
  <c r="N13" i="5"/>
  <c r="P13" i="5"/>
  <c r="K18" i="9"/>
  <c r="M18" i="9"/>
  <c r="K16" i="9"/>
  <c r="M16" i="9"/>
  <c r="K14" i="9"/>
  <c r="M14" i="9"/>
  <c r="K12" i="9"/>
  <c r="M12" i="9"/>
  <c r="K10" i="9"/>
  <c r="M10" i="9"/>
  <c r="K8" i="9"/>
  <c r="M8" i="9"/>
  <c r="K37" i="8"/>
  <c r="M37" i="8"/>
  <c r="K7" i="8"/>
  <c r="M7" i="8"/>
  <c r="K30" i="8"/>
  <c r="M30" i="8"/>
  <c r="K28" i="8"/>
  <c r="M28" i="8"/>
  <c r="K26" i="8"/>
  <c r="M26" i="8"/>
  <c r="K24" i="8"/>
  <c r="M24" i="8"/>
  <c r="K22" i="8"/>
  <c r="M22" i="8"/>
  <c r="K20" i="8"/>
  <c r="M20" i="8"/>
  <c r="K18" i="8"/>
  <c r="M18" i="8"/>
  <c r="K16" i="8"/>
  <c r="M16" i="8"/>
  <c r="K14" i="8"/>
  <c r="M14" i="8"/>
  <c r="K12" i="8"/>
  <c r="M12" i="8"/>
  <c r="K10" i="8"/>
  <c r="M10" i="8"/>
  <c r="K8" i="8"/>
  <c r="M8" i="8"/>
  <c r="N12" i="11"/>
  <c r="P12" i="11"/>
  <c r="N7" i="11"/>
  <c r="P7" i="11"/>
  <c r="S28" i="7"/>
  <c r="K25" i="7"/>
  <c r="M25" i="7"/>
  <c r="K29" i="7"/>
  <c r="M29" i="7"/>
  <c r="K26" i="7"/>
  <c r="M26" i="7"/>
  <c r="K23" i="7"/>
  <c r="M23" i="7"/>
  <c r="K22" i="7"/>
  <c r="M22" i="7"/>
  <c r="K21" i="7"/>
  <c r="M21" i="7"/>
  <c r="K20" i="7"/>
  <c r="M20" i="7"/>
  <c r="K19" i="7"/>
  <c r="M19" i="7"/>
  <c r="K18" i="7"/>
  <c r="M18" i="7"/>
  <c r="K17" i="7"/>
  <c r="M17" i="7"/>
  <c r="K16" i="7"/>
  <c r="M16" i="7"/>
  <c r="K15" i="7"/>
  <c r="M15" i="7"/>
  <c r="K14" i="7"/>
  <c r="M14" i="7"/>
  <c r="K13" i="7"/>
  <c r="M13" i="7"/>
  <c r="K11" i="7"/>
  <c r="M11" i="7"/>
  <c r="K10" i="7"/>
  <c r="M10" i="7"/>
  <c r="K8" i="7"/>
  <c r="M8" i="7"/>
  <c r="K11" i="16"/>
  <c r="M11" i="16"/>
  <c r="K21" i="16"/>
  <c r="M21" i="16"/>
  <c r="K19" i="16"/>
  <c r="M19" i="16"/>
  <c r="K18" i="16"/>
  <c r="M18" i="16"/>
  <c r="K17" i="16"/>
  <c r="M17" i="16"/>
  <c r="K13" i="16"/>
  <c r="M13" i="16"/>
  <c r="K12" i="16"/>
  <c r="M12" i="16"/>
  <c r="K10" i="16"/>
  <c r="M10" i="16"/>
  <c r="K9" i="16"/>
  <c r="M9" i="16"/>
  <c r="K8" i="16"/>
  <c r="M8" i="16"/>
  <c r="M28" i="16" s="1"/>
  <c r="M30" i="16" s="1"/>
  <c r="N15" i="22"/>
  <c r="P15" i="22"/>
  <c r="N8" i="22"/>
  <c r="N7" i="22"/>
  <c r="N14" i="22"/>
  <c r="P14" i="22"/>
  <c r="N11" i="22"/>
  <c r="P11" i="22"/>
  <c r="P22" i="22"/>
  <c r="P24" i="22"/>
  <c r="N13" i="14"/>
  <c r="P13" i="14"/>
  <c r="N17" i="14"/>
  <c r="P17" i="14"/>
  <c r="N35" i="2"/>
  <c r="P35" i="2"/>
  <c r="N27" i="2"/>
  <c r="P27" i="2"/>
  <c r="N28" i="2"/>
  <c r="P28" i="2"/>
  <c r="N30" i="2"/>
  <c r="P30" i="2"/>
  <c r="N31" i="2"/>
  <c r="P31" i="2"/>
  <c r="N33" i="2"/>
  <c r="P33" i="2"/>
  <c r="N9" i="21"/>
  <c r="P9" i="21"/>
  <c r="N10" i="21"/>
  <c r="P10" i="21"/>
  <c r="N11" i="21"/>
  <c r="P11" i="21"/>
  <c r="M28" i="15"/>
  <c r="M30" i="15" s="1"/>
  <c r="K36" i="1" s="1"/>
  <c r="N36" i="1" s="1"/>
  <c r="P39" i="10"/>
  <c r="P45" i="10" s="1"/>
  <c r="M30" i="1" s="1"/>
  <c r="M28" i="7"/>
  <c r="M30" i="7" s="1"/>
  <c r="P26" i="11"/>
  <c r="P28" i="11"/>
  <c r="M29" i="1" s="1"/>
  <c r="N12" i="14"/>
  <c r="P12" i="14"/>
  <c r="N10" i="14"/>
  <c r="P10" i="14"/>
  <c r="N8" i="14"/>
  <c r="P8" i="14"/>
  <c r="N21" i="14"/>
  <c r="P21" i="14"/>
  <c r="N20" i="14"/>
  <c r="P20" i="14"/>
  <c r="N22" i="14"/>
  <c r="P22" i="14"/>
  <c r="N11" i="14"/>
  <c r="P11" i="14"/>
  <c r="P25" i="14" s="1"/>
  <c r="N9" i="14"/>
  <c r="P9" i="14"/>
  <c r="N15" i="14"/>
  <c r="P15" i="14"/>
  <c r="N14" i="14"/>
  <c r="P14" i="14"/>
  <c r="N16" i="14"/>
  <c r="P16" i="14"/>
  <c r="N7" i="14"/>
  <c r="P7" i="14"/>
  <c r="M24" i="1"/>
  <c r="N25" i="22"/>
  <c r="M36" i="8"/>
  <c r="N24" i="1"/>
  <c r="N27" i="7"/>
  <c r="P27" i="7"/>
  <c r="N26" i="7"/>
  <c r="P26" i="7"/>
  <c r="N25" i="7"/>
  <c r="P25" i="7"/>
  <c r="N23" i="7"/>
  <c r="P23" i="7"/>
  <c r="N22" i="7"/>
  <c r="P22" i="7"/>
  <c r="N21" i="7"/>
  <c r="P21" i="7"/>
  <c r="N20" i="7"/>
  <c r="P20" i="7"/>
  <c r="N19" i="7"/>
  <c r="P19" i="7"/>
  <c r="N18" i="7"/>
  <c r="P18" i="7"/>
  <c r="N17" i="7"/>
  <c r="P17" i="7"/>
  <c r="N16" i="7"/>
  <c r="P16" i="7"/>
  <c r="N15" i="7"/>
  <c r="P15" i="7"/>
  <c r="N14" i="7"/>
  <c r="P14" i="7"/>
  <c r="N13" i="7"/>
  <c r="P13" i="7"/>
  <c r="N11" i="7"/>
  <c r="P11" i="7"/>
  <c r="N10" i="7"/>
  <c r="P10" i="7"/>
  <c r="N8" i="7"/>
  <c r="P8" i="7"/>
  <c r="N7" i="7"/>
  <c r="P7" i="7"/>
  <c r="N24" i="7"/>
  <c r="P24" i="7"/>
  <c r="N12" i="7"/>
  <c r="P12" i="7"/>
  <c r="N9" i="7"/>
  <c r="P9" i="7"/>
  <c r="N29" i="7"/>
  <c r="P29" i="7"/>
  <c r="N27" i="17"/>
  <c r="P27" i="17"/>
  <c r="N7" i="17"/>
  <c r="P7" i="17"/>
  <c r="N9" i="17"/>
  <c r="P9" i="17"/>
  <c r="N12" i="17"/>
  <c r="P12" i="17"/>
  <c r="N14" i="17"/>
  <c r="P14" i="17"/>
  <c r="N17" i="17"/>
  <c r="P17" i="17"/>
  <c r="N20" i="17"/>
  <c r="P20" i="17"/>
  <c r="N8" i="17"/>
  <c r="P8" i="17"/>
  <c r="N10" i="17"/>
  <c r="P10" i="17"/>
  <c r="N13" i="17"/>
  <c r="P13" i="17"/>
  <c r="N16" i="17"/>
  <c r="P16" i="17"/>
  <c r="N18" i="17"/>
  <c r="P18" i="17"/>
  <c r="N19" i="17"/>
  <c r="P19" i="17"/>
  <c r="P26" i="17" s="1"/>
  <c r="P28" i="17" s="1"/>
  <c r="M26" i="1" s="1"/>
  <c r="N11" i="17"/>
  <c r="P11" i="17"/>
  <c r="N15" i="17"/>
  <c r="P15" i="17"/>
  <c r="P28" i="7"/>
  <c r="P28" i="16" l="1"/>
  <c r="P30" i="16" s="1"/>
  <c r="M35" i="1" s="1"/>
  <c r="K35" i="1"/>
  <c r="N31" i="15"/>
  <c r="P30" i="20"/>
  <c r="M34" i="1" s="1"/>
  <c r="M30" i="20"/>
  <c r="K34" i="1"/>
  <c r="M25" i="9"/>
  <c r="M27" i="9" s="1"/>
  <c r="N28" i="9" s="1"/>
  <c r="P34" i="4"/>
  <c r="P36" i="4" s="1"/>
  <c r="M20" i="1" s="1"/>
  <c r="K20" i="1"/>
  <c r="P38" i="13"/>
  <c r="M33" i="1" s="1"/>
  <c r="K33" i="1"/>
  <c r="N26" i="6"/>
  <c r="K21" i="1"/>
  <c r="N21" i="1" s="1"/>
  <c r="M25" i="5"/>
  <c r="K23" i="1" s="1"/>
  <c r="P25" i="5"/>
  <c r="P22" i="21"/>
  <c r="P24" i="21" s="1"/>
  <c r="M22" i="1" s="1"/>
  <c r="K22" i="1"/>
  <c r="P34" i="2"/>
  <c r="P36" i="2" s="1"/>
  <c r="M19" i="1" s="1"/>
  <c r="M21" i="2"/>
  <c r="M34" i="2"/>
  <c r="M36" i="2" s="1"/>
  <c r="K19" i="1" s="1"/>
  <c r="K32" i="1"/>
  <c r="N32" i="1" s="1"/>
  <c r="N47" i="12"/>
  <c r="M44" i="18"/>
  <c r="K31" i="1" s="1"/>
  <c r="N31" i="1" s="1"/>
  <c r="M45" i="10"/>
  <c r="N46" i="10" s="1"/>
  <c r="M38" i="8"/>
  <c r="K28" i="1" s="1"/>
  <c r="N28" i="1" s="1"/>
  <c r="P30" i="7"/>
  <c r="M25" i="1" s="1"/>
  <c r="K25" i="1"/>
  <c r="N29" i="17"/>
  <c r="K26" i="1"/>
  <c r="N26" i="1" s="1"/>
  <c r="P27" i="14"/>
  <c r="M18" i="1" s="1"/>
  <c r="N29" i="11"/>
  <c r="K29" i="1"/>
  <c r="N29" i="1" s="1"/>
  <c r="K18" i="1"/>
  <c r="N31" i="16" l="1"/>
  <c r="N35" i="1"/>
  <c r="N34" i="1"/>
  <c r="N31" i="20"/>
  <c r="K27" i="1"/>
  <c r="N27" i="1" s="1"/>
  <c r="N37" i="4"/>
  <c r="N20" i="1"/>
  <c r="N33" i="1"/>
  <c r="N39" i="13"/>
  <c r="N26" i="5"/>
  <c r="M23" i="1"/>
  <c r="N23" i="1" s="1"/>
  <c r="N25" i="21"/>
  <c r="N22" i="1"/>
  <c r="N19" i="1"/>
  <c r="N37" i="2"/>
  <c r="N45" i="18"/>
  <c r="K30" i="1"/>
  <c r="N30" i="1" s="1"/>
  <c r="N39" i="8"/>
  <c r="N25" i="1"/>
  <c r="N31" i="7"/>
  <c r="N28" i="14"/>
  <c r="N18" i="1"/>
  <c r="K38" i="1" l="1"/>
  <c r="K39" i="1" s="1"/>
  <c r="M38" i="1"/>
  <c r="M39" i="1" s="1"/>
  <c r="M45" i="1" s="1"/>
  <c r="M46" i="1" s="1"/>
  <c r="M47" i="1" s="1"/>
  <c r="M48" i="1" s="1"/>
  <c r="N38" i="1"/>
  <c r="K45" i="1" l="1"/>
  <c r="K46" i="1" s="1"/>
  <c r="N39" i="1"/>
  <c r="N45" i="1" s="1"/>
  <c r="N46" i="1" l="1"/>
  <c r="K47" i="1"/>
  <c r="N47" i="1" s="1"/>
  <c r="K48" i="1" l="1"/>
  <c r="N48" i="1" s="1"/>
  <c r="H9" i="1" s="1"/>
</calcChain>
</file>

<file path=xl/sharedStrings.xml><?xml version="1.0" encoding="utf-8"?>
<sst xmlns="http://schemas.openxmlformats.org/spreadsheetml/2006/main" count="1186" uniqueCount="352">
  <si>
    <t>件名：</t>
    <rPh sb="0" eb="2">
      <t>ケンメイ</t>
    </rPh>
    <phoneticPr fontId="2"/>
  </si>
  <si>
    <t>設備先住所</t>
    <rPh sb="0" eb="2">
      <t>セツビ</t>
    </rPh>
    <rPh sb="2" eb="3">
      <t>サキ</t>
    </rPh>
    <rPh sb="3" eb="5">
      <t>ジュウショ</t>
    </rPh>
    <phoneticPr fontId="2"/>
  </si>
  <si>
    <t>見積有効期限</t>
    <rPh sb="0" eb="2">
      <t>ミツモリ</t>
    </rPh>
    <rPh sb="2" eb="4">
      <t>ユウコウ</t>
    </rPh>
    <rPh sb="4" eb="6">
      <t>キゲン</t>
    </rPh>
    <phoneticPr fontId="2"/>
  </si>
  <si>
    <t>摘要</t>
    <rPh sb="0" eb="2">
      <t>テキヨウ</t>
    </rPh>
    <phoneticPr fontId="2"/>
  </si>
  <si>
    <t>担当者</t>
    <rPh sb="0" eb="3">
      <t>タントウシャ</t>
    </rPh>
    <phoneticPr fontId="2"/>
  </si>
  <si>
    <t>この度は弊社をご用命頂き誠に有難うございます。</t>
    <rPh sb="2" eb="3">
      <t>タビ</t>
    </rPh>
    <rPh sb="4" eb="6">
      <t>ヘイシャ</t>
    </rPh>
    <rPh sb="8" eb="10">
      <t>ヨウメイ</t>
    </rPh>
    <rPh sb="10" eb="11">
      <t>イタダ</t>
    </rPh>
    <rPh sb="12" eb="13">
      <t>マコト</t>
    </rPh>
    <rPh sb="14" eb="16">
      <t>アリガト</t>
    </rPh>
    <phoneticPr fontId="2"/>
  </si>
  <si>
    <t>詳細につきましては弊社営業担当者へお問い合わせ下さい。</t>
    <rPh sb="0" eb="2">
      <t>ショウサイ</t>
    </rPh>
    <rPh sb="9" eb="11">
      <t>ヘイシャ</t>
    </rPh>
    <rPh sb="11" eb="13">
      <t>エイギョウ</t>
    </rPh>
    <rPh sb="13" eb="16">
      <t>タントウシャ</t>
    </rPh>
    <rPh sb="18" eb="19">
      <t>ト</t>
    </rPh>
    <rPh sb="20" eb="21">
      <t>ア</t>
    </rPh>
    <rPh sb="23" eb="24">
      <t>クダ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</si>
  <si>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</si>
  <si>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</si>
  <si>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金額</t>
    <rPh sb="0" eb="2">
      <t>キンガク</t>
    </rPh>
    <phoneticPr fontId="2"/>
  </si>
  <si>
    <t>機器点検</t>
    <rPh sb="0" eb="2">
      <t>キキ</t>
    </rPh>
    <rPh sb="2" eb="4">
      <t>テンケン</t>
    </rPh>
    <phoneticPr fontId="2"/>
  </si>
  <si>
    <t>機器点検･総合点検</t>
    <rPh sb="0" eb="2">
      <t>キキ</t>
    </rPh>
    <rPh sb="2" eb="4">
      <t>テンケン</t>
    </rPh>
    <rPh sb="5" eb="7">
      <t>ソウゴウ</t>
    </rPh>
    <rPh sb="7" eb="9">
      <t>テンケン</t>
    </rPh>
    <phoneticPr fontId="2"/>
  </si>
  <si>
    <t>機　　　　　　　種</t>
    <rPh sb="0" eb="1">
      <t>キ</t>
    </rPh>
    <rPh sb="8" eb="9">
      <t>タネ</t>
    </rPh>
    <phoneticPr fontId="2"/>
  </si>
  <si>
    <t>式</t>
    <rPh sb="0" eb="1">
      <t>シキ</t>
    </rPh>
    <phoneticPr fontId="2"/>
  </si>
  <si>
    <t>面</t>
    <rPh sb="0" eb="1">
      <t>メン</t>
    </rPh>
    <phoneticPr fontId="2"/>
  </si>
  <si>
    <t>系統</t>
    <rPh sb="0" eb="2">
      <t>ケイトウ</t>
    </rPh>
    <phoneticPr fontId="2"/>
  </si>
  <si>
    <t>台</t>
    <rPh sb="0" eb="1">
      <t>ダイ</t>
    </rPh>
    <phoneticPr fontId="2"/>
  </si>
  <si>
    <t>表示機　Ｒ型</t>
    <rPh sb="0" eb="3">
      <t>ヒョウジキ</t>
    </rPh>
    <rPh sb="5" eb="6">
      <t>カタ</t>
    </rPh>
    <phoneticPr fontId="2"/>
  </si>
  <si>
    <t>差動式分布型感知器</t>
    <rPh sb="0" eb="2">
      <t>サドウ</t>
    </rPh>
    <rPh sb="2" eb="3">
      <t>シキ</t>
    </rPh>
    <rPh sb="3" eb="6">
      <t>ブンプガタ</t>
    </rPh>
    <rPh sb="6" eb="8">
      <t>カンチ</t>
    </rPh>
    <rPh sb="8" eb="9">
      <t>キ</t>
    </rPh>
    <phoneticPr fontId="2"/>
  </si>
  <si>
    <t>個</t>
    <rPh sb="0" eb="1">
      <t>コ</t>
    </rPh>
    <phoneticPr fontId="2"/>
  </si>
  <si>
    <t>光電式分離型感知器（ＬＳ）</t>
    <rPh sb="0" eb="2">
      <t>コウデン</t>
    </rPh>
    <rPh sb="2" eb="3">
      <t>シキ</t>
    </rPh>
    <rPh sb="3" eb="5">
      <t>ブンリ</t>
    </rPh>
    <rPh sb="5" eb="6">
      <t>カタ</t>
    </rPh>
    <rPh sb="6" eb="8">
      <t>カンチ</t>
    </rPh>
    <rPh sb="8" eb="9">
      <t>キ</t>
    </rPh>
    <phoneticPr fontId="2"/>
  </si>
  <si>
    <t>表示灯</t>
    <rPh sb="0" eb="3">
      <t>ヒョウジトウ</t>
    </rPh>
    <phoneticPr fontId="2"/>
  </si>
  <si>
    <t>常用電源（交流電源）</t>
    <rPh sb="0" eb="2">
      <t>ジョウヨウ</t>
    </rPh>
    <rPh sb="2" eb="4">
      <t>デンゲン</t>
    </rPh>
    <rPh sb="5" eb="7">
      <t>コウリュウ</t>
    </rPh>
    <rPh sb="7" eb="9">
      <t>デンゲン</t>
    </rPh>
    <phoneticPr fontId="2"/>
  </si>
  <si>
    <t>予備電源（蓄電池）</t>
    <rPh sb="0" eb="2">
      <t>ヨビ</t>
    </rPh>
    <rPh sb="2" eb="4">
      <t>デンゲン</t>
    </rPh>
    <rPh sb="5" eb="8">
      <t>チクデンチ</t>
    </rPh>
    <phoneticPr fontId="2"/>
  </si>
  <si>
    <t>配線点検費</t>
    <rPh sb="0" eb="2">
      <t>ハイセン</t>
    </rPh>
    <rPh sb="2" eb="4">
      <t>テンケン</t>
    </rPh>
    <rPh sb="4" eb="5">
      <t>ヒ</t>
    </rPh>
    <phoneticPr fontId="2"/>
  </si>
  <si>
    <t>基</t>
    <rPh sb="0" eb="1">
      <t>キ</t>
    </rPh>
    <phoneticPr fontId="2"/>
  </si>
  <si>
    <t>誘導灯信号装置</t>
    <rPh sb="0" eb="2">
      <t>ユウドウ</t>
    </rPh>
    <rPh sb="2" eb="3">
      <t>トウ</t>
    </rPh>
    <rPh sb="3" eb="5">
      <t>シンゴウ</t>
    </rPh>
    <rPh sb="5" eb="7">
      <t>ソウチ</t>
    </rPh>
    <phoneticPr fontId="2"/>
  </si>
  <si>
    <t>スピーカー回線</t>
    <rPh sb="5" eb="7">
      <t>カイセン</t>
    </rPh>
    <phoneticPr fontId="2"/>
  </si>
  <si>
    <t>起動装置　　押し釦</t>
    <rPh sb="0" eb="2">
      <t>キドウ</t>
    </rPh>
    <rPh sb="2" eb="4">
      <t>ソウチ</t>
    </rPh>
    <rPh sb="6" eb="7">
      <t>オ</t>
    </rPh>
    <rPh sb="8" eb="9">
      <t>ボタン</t>
    </rPh>
    <phoneticPr fontId="2"/>
  </si>
  <si>
    <t>常用電源</t>
    <rPh sb="0" eb="2">
      <t>ジョウヨウ</t>
    </rPh>
    <rPh sb="2" eb="4">
      <t>デンゲン</t>
    </rPh>
    <phoneticPr fontId="2"/>
  </si>
  <si>
    <t>非常電源</t>
    <rPh sb="0" eb="2">
      <t>ヒジョウ</t>
    </rPh>
    <rPh sb="2" eb="4">
      <t>デンゲン</t>
    </rPh>
    <phoneticPr fontId="2"/>
  </si>
  <si>
    <t>組</t>
    <rPh sb="0" eb="1">
      <t>クミ</t>
    </rPh>
    <phoneticPr fontId="2"/>
  </si>
  <si>
    <t>流水検知装置･自動警報弁</t>
    <rPh sb="0" eb="2">
      <t>リュウスイ</t>
    </rPh>
    <rPh sb="2" eb="4">
      <t>ケンチ</t>
    </rPh>
    <rPh sb="4" eb="6">
      <t>ソウチ</t>
    </rPh>
    <rPh sb="7" eb="9">
      <t>ジドウ</t>
    </rPh>
    <rPh sb="9" eb="11">
      <t>ケイホウ</t>
    </rPh>
    <rPh sb="11" eb="12">
      <t>ベン</t>
    </rPh>
    <phoneticPr fontId="2"/>
  </si>
  <si>
    <t xml:space="preserve">  泡消火煙設備</t>
    <rPh sb="2" eb="3">
      <t>アワ</t>
    </rPh>
    <rPh sb="3" eb="5">
      <t>ショウカ</t>
    </rPh>
    <rPh sb="5" eb="6">
      <t>ケムリ</t>
    </rPh>
    <rPh sb="6" eb="8">
      <t>セツビ</t>
    </rPh>
    <phoneticPr fontId="2"/>
  </si>
  <si>
    <t>消火水槽</t>
    <rPh sb="0" eb="2">
      <t>ショウカ</t>
    </rPh>
    <rPh sb="2" eb="4">
      <t>スイソウ</t>
    </rPh>
    <phoneticPr fontId="2"/>
  </si>
  <si>
    <t>補助高架水槽</t>
    <rPh sb="0" eb="2">
      <t>ホジョ</t>
    </rPh>
    <rPh sb="2" eb="4">
      <t>コウカ</t>
    </rPh>
    <rPh sb="4" eb="6">
      <t>スイソウ</t>
    </rPh>
    <phoneticPr fontId="2"/>
  </si>
  <si>
    <t>ポンプ制御盤</t>
    <rPh sb="3" eb="5">
      <t>セイギョ</t>
    </rPh>
    <rPh sb="5" eb="6">
      <t>バン</t>
    </rPh>
    <phoneticPr fontId="2"/>
  </si>
  <si>
    <t xml:space="preserve">  ハロンガス消火設備</t>
    <rPh sb="7" eb="9">
      <t>ショウカ</t>
    </rPh>
    <rPh sb="9" eb="11">
      <t>セツビ</t>
    </rPh>
    <phoneticPr fontId="2"/>
  </si>
  <si>
    <t>　自動火災報知設備</t>
    <rPh sb="1" eb="3">
      <t>ジドウ</t>
    </rPh>
    <rPh sb="3" eb="5">
      <t>カサイ</t>
    </rPh>
    <rPh sb="5" eb="7">
      <t>ホウチ</t>
    </rPh>
    <rPh sb="7" eb="9">
      <t>セツビ</t>
    </rPh>
    <phoneticPr fontId="2"/>
  </si>
  <si>
    <t>　防火･防排煙設備</t>
    <rPh sb="1" eb="3">
      <t>ボウカ</t>
    </rPh>
    <rPh sb="4" eb="5">
      <t>ボウ</t>
    </rPh>
    <rPh sb="5" eb="7">
      <t>ハイエン</t>
    </rPh>
    <rPh sb="7" eb="9">
      <t>セツビ</t>
    </rPh>
    <phoneticPr fontId="2"/>
  </si>
  <si>
    <t>　誘導灯設備</t>
    <rPh sb="1" eb="3">
      <t>ユウドウ</t>
    </rPh>
    <rPh sb="3" eb="4">
      <t>トウ</t>
    </rPh>
    <rPh sb="4" eb="6">
      <t>セツビ</t>
    </rPh>
    <phoneticPr fontId="2"/>
  </si>
  <si>
    <t>　非常用放送設備</t>
    <rPh sb="1" eb="4">
      <t>ヒジョウヨウ</t>
    </rPh>
    <rPh sb="4" eb="6">
      <t>ホウソウ</t>
    </rPh>
    <rPh sb="6" eb="8">
      <t>セツビ</t>
    </rPh>
    <phoneticPr fontId="2"/>
  </si>
  <si>
    <t>　スプリンクラー設備</t>
    <rPh sb="8" eb="10">
      <t>セツビ</t>
    </rPh>
    <phoneticPr fontId="2"/>
  </si>
  <si>
    <t>　屋内消火栓設備</t>
    <rPh sb="1" eb="3">
      <t>オクナイ</t>
    </rPh>
    <rPh sb="3" eb="6">
      <t>ショウカセン</t>
    </rPh>
    <rPh sb="6" eb="8">
      <t>セツビ</t>
    </rPh>
    <phoneticPr fontId="2"/>
  </si>
  <si>
    <t>　屋外消火栓設備</t>
    <rPh sb="1" eb="3">
      <t>オクガイ</t>
    </rPh>
    <rPh sb="3" eb="6">
      <t>ショウカセン</t>
    </rPh>
    <rPh sb="6" eb="8">
      <t>セツビ</t>
    </rPh>
    <phoneticPr fontId="2"/>
  </si>
  <si>
    <t>　連結送水管設備</t>
    <rPh sb="1" eb="3">
      <t>レンケツ</t>
    </rPh>
    <rPh sb="3" eb="6">
      <t>ソウスイカン</t>
    </rPh>
    <rPh sb="6" eb="8">
      <t>セツビ</t>
    </rPh>
    <phoneticPr fontId="2"/>
  </si>
  <si>
    <t>　粉末消火設備</t>
    <rPh sb="1" eb="3">
      <t>フンマツ</t>
    </rPh>
    <rPh sb="3" eb="5">
      <t>ショウカ</t>
    </rPh>
    <rPh sb="5" eb="7">
      <t>セツビ</t>
    </rPh>
    <phoneticPr fontId="2"/>
  </si>
  <si>
    <t>　消火器</t>
    <rPh sb="1" eb="4">
      <t>ショウカキ</t>
    </rPh>
    <phoneticPr fontId="2"/>
  </si>
  <si>
    <t xml:space="preserve">   自 動 火 災 報 知 設 備</t>
    <rPh sb="3" eb="4">
      <t>ジ</t>
    </rPh>
    <rPh sb="5" eb="6">
      <t>ドウ</t>
    </rPh>
    <rPh sb="7" eb="8">
      <t>ヒ</t>
    </rPh>
    <rPh sb="9" eb="10">
      <t>ワザワ</t>
    </rPh>
    <rPh sb="11" eb="12">
      <t>ホウ</t>
    </rPh>
    <rPh sb="13" eb="14">
      <t>チ</t>
    </rPh>
    <rPh sb="15" eb="16">
      <t>セツ</t>
    </rPh>
    <rPh sb="17" eb="18">
      <t>ソナエ</t>
    </rPh>
    <phoneticPr fontId="2"/>
  </si>
  <si>
    <t xml:space="preserve">   防 火 ･ 防 排 煙 設 備</t>
    <rPh sb="3" eb="4">
      <t>ボウ</t>
    </rPh>
    <rPh sb="5" eb="6">
      <t>ヒ</t>
    </rPh>
    <rPh sb="9" eb="10">
      <t>ボウ</t>
    </rPh>
    <rPh sb="11" eb="12">
      <t>ハイ</t>
    </rPh>
    <rPh sb="13" eb="14">
      <t>ケムリ</t>
    </rPh>
    <rPh sb="15" eb="16">
      <t>セツ</t>
    </rPh>
    <rPh sb="17" eb="18">
      <t>ソナエ</t>
    </rPh>
    <phoneticPr fontId="2"/>
  </si>
  <si>
    <t>非 常 用 放 送 設 備</t>
    <rPh sb="0" eb="1">
      <t>ヒ</t>
    </rPh>
    <rPh sb="2" eb="3">
      <t>ツネ</t>
    </rPh>
    <rPh sb="4" eb="5">
      <t>ヨウ</t>
    </rPh>
    <rPh sb="6" eb="7">
      <t>ホウ</t>
    </rPh>
    <rPh sb="8" eb="9">
      <t>ソウ</t>
    </rPh>
    <rPh sb="10" eb="11">
      <t>セツ</t>
    </rPh>
    <rPh sb="12" eb="13">
      <t>ソナエ</t>
    </rPh>
    <phoneticPr fontId="2"/>
  </si>
  <si>
    <t xml:space="preserve">  誘 導 灯 設 備</t>
    <rPh sb="2" eb="3">
      <t>ユウ</t>
    </rPh>
    <rPh sb="4" eb="5">
      <t>シルベ</t>
    </rPh>
    <rPh sb="6" eb="7">
      <t>トウ</t>
    </rPh>
    <rPh sb="8" eb="9">
      <t>セツ</t>
    </rPh>
    <rPh sb="10" eb="11">
      <t>ソナエ</t>
    </rPh>
    <phoneticPr fontId="2"/>
  </si>
  <si>
    <t>ス プ リ ン ク ラ ー 設 備</t>
    <rPh sb="14" eb="15">
      <t>セツ</t>
    </rPh>
    <rPh sb="16" eb="17">
      <t>ソナエ</t>
    </rPh>
    <phoneticPr fontId="2"/>
  </si>
  <si>
    <t>補助加圧ポンプユニット</t>
    <rPh sb="0" eb="2">
      <t>ホジョ</t>
    </rPh>
    <rPh sb="2" eb="4">
      <t>カアツ</t>
    </rPh>
    <phoneticPr fontId="2"/>
  </si>
  <si>
    <t>送水口</t>
    <rPh sb="0" eb="2">
      <t>ソウスイ</t>
    </rPh>
    <rPh sb="2" eb="3">
      <t>クチ</t>
    </rPh>
    <phoneticPr fontId="2"/>
  </si>
  <si>
    <t xml:space="preserve">  屋 内 消 火 栓 設 備</t>
    <rPh sb="2" eb="3">
      <t>ヤ</t>
    </rPh>
    <rPh sb="4" eb="5">
      <t>ナイ</t>
    </rPh>
    <rPh sb="6" eb="7">
      <t>ケ</t>
    </rPh>
    <rPh sb="8" eb="9">
      <t>ヒ</t>
    </rPh>
    <rPh sb="10" eb="11">
      <t>セン</t>
    </rPh>
    <rPh sb="12" eb="13">
      <t>セツ</t>
    </rPh>
    <rPh sb="14" eb="15">
      <t>ソナエ</t>
    </rPh>
    <phoneticPr fontId="2"/>
  </si>
  <si>
    <t xml:space="preserve">  屋 外 消 火 栓 設 備</t>
    <rPh sb="2" eb="3">
      <t>ヤ</t>
    </rPh>
    <rPh sb="4" eb="5">
      <t>ガイ</t>
    </rPh>
    <rPh sb="6" eb="7">
      <t>ケ</t>
    </rPh>
    <rPh sb="8" eb="9">
      <t>ヒ</t>
    </rPh>
    <rPh sb="10" eb="11">
      <t>セン</t>
    </rPh>
    <rPh sb="12" eb="13">
      <t>セツ</t>
    </rPh>
    <rPh sb="14" eb="15">
      <t>ソナエ</t>
    </rPh>
    <phoneticPr fontId="2"/>
  </si>
  <si>
    <t>起動用小容器</t>
    <rPh sb="0" eb="2">
      <t>キドウ</t>
    </rPh>
    <rPh sb="2" eb="3">
      <t>ヨウ</t>
    </rPh>
    <rPh sb="3" eb="4">
      <t>ショウ</t>
    </rPh>
    <rPh sb="4" eb="6">
      <t>ヨウキ</t>
    </rPh>
    <phoneticPr fontId="2"/>
  </si>
  <si>
    <t>起動容器開放装置･電気式</t>
    <rPh sb="0" eb="2">
      <t>キドウ</t>
    </rPh>
    <rPh sb="2" eb="4">
      <t>ヨウキ</t>
    </rPh>
    <rPh sb="4" eb="6">
      <t>カイホウ</t>
    </rPh>
    <rPh sb="6" eb="8">
      <t>ソウチ</t>
    </rPh>
    <rPh sb="9" eb="11">
      <t>デンキ</t>
    </rPh>
    <rPh sb="11" eb="12">
      <t>シキ</t>
    </rPh>
    <phoneticPr fontId="2"/>
  </si>
  <si>
    <t>音声盤</t>
    <rPh sb="0" eb="2">
      <t>オンセイ</t>
    </rPh>
    <rPh sb="2" eb="3">
      <t>バン</t>
    </rPh>
    <phoneticPr fontId="2"/>
  </si>
  <si>
    <t>電源装置</t>
    <rPh sb="0" eb="2">
      <t>デンゲン</t>
    </rPh>
    <rPh sb="2" eb="4">
      <t>ソウチ</t>
    </rPh>
    <phoneticPr fontId="2"/>
  </si>
  <si>
    <t>圧力スイッチ</t>
    <rPh sb="0" eb="2">
      <t>アツリョク</t>
    </rPh>
    <phoneticPr fontId="2"/>
  </si>
  <si>
    <t>ピストンレリーザー・ダンパー用</t>
    <rPh sb="14" eb="15">
      <t>ヨウ</t>
    </rPh>
    <phoneticPr fontId="2"/>
  </si>
  <si>
    <t>本</t>
    <rPh sb="0" eb="1">
      <t>ホン</t>
    </rPh>
    <phoneticPr fontId="2"/>
  </si>
  <si>
    <t>閉止弁ユニット</t>
    <rPh sb="0" eb="2">
      <t>ヘイシ</t>
    </rPh>
    <rPh sb="2" eb="3">
      <t>ベン</t>
    </rPh>
    <phoneticPr fontId="2"/>
  </si>
  <si>
    <t xml:space="preserve">  粉末消火設備</t>
    <rPh sb="2" eb="4">
      <t>フンマツ</t>
    </rPh>
    <rPh sb="4" eb="6">
      <t>ショウカ</t>
    </rPh>
    <rPh sb="6" eb="8">
      <t>セツビ</t>
    </rPh>
    <phoneticPr fontId="2"/>
  </si>
  <si>
    <t>　泡消火設備</t>
    <rPh sb="1" eb="2">
      <t>アワ</t>
    </rPh>
    <rPh sb="2" eb="4">
      <t>ショウカ</t>
    </rPh>
    <rPh sb="4" eb="6">
      <t>セツビ</t>
    </rPh>
    <phoneticPr fontId="2"/>
  </si>
  <si>
    <t>　ハロゲン化物消火設備</t>
    <rPh sb="5" eb="6">
      <t>カ</t>
    </rPh>
    <rPh sb="6" eb="7">
      <t>ブツ</t>
    </rPh>
    <rPh sb="7" eb="9">
      <t>ショウカ</t>
    </rPh>
    <rPh sb="9" eb="11">
      <t>セツビ</t>
    </rPh>
    <phoneticPr fontId="2"/>
  </si>
  <si>
    <t>　避難器具設備</t>
    <rPh sb="1" eb="3">
      <t>ヒナン</t>
    </rPh>
    <rPh sb="3" eb="5">
      <t>キグ</t>
    </rPh>
    <rPh sb="5" eb="7">
      <t>セツビ</t>
    </rPh>
    <phoneticPr fontId="2"/>
  </si>
  <si>
    <t>　その他設備</t>
    <rPh sb="3" eb="4">
      <t>タ</t>
    </rPh>
    <rPh sb="4" eb="6">
      <t>セツビ</t>
    </rPh>
    <phoneticPr fontId="2"/>
  </si>
  <si>
    <t>作業人工  小 計</t>
    <rPh sb="0" eb="2">
      <t>サギョウ</t>
    </rPh>
    <rPh sb="2" eb="3">
      <t>ニン</t>
    </rPh>
    <rPh sb="3" eb="4">
      <t>ク</t>
    </rPh>
    <rPh sb="6" eb="7">
      <t>ショウ</t>
    </rPh>
    <rPh sb="8" eb="9">
      <t>ケイ</t>
    </rPh>
    <phoneticPr fontId="2"/>
  </si>
  <si>
    <t>年　間　合　計</t>
    <rPh sb="0" eb="1">
      <t>トシ</t>
    </rPh>
    <rPh sb="2" eb="3">
      <t>アイダ</t>
    </rPh>
    <rPh sb="4" eb="5">
      <t>ゴウ</t>
    </rPh>
    <rPh sb="6" eb="7">
      <t>ケイ</t>
    </rPh>
    <phoneticPr fontId="2"/>
  </si>
  <si>
    <t>基本料</t>
    <rPh sb="0" eb="3">
      <t>キホンリョウ</t>
    </rPh>
    <phoneticPr fontId="2"/>
  </si>
  <si>
    <t>点検種別　金額小計</t>
    <rPh sb="0" eb="2">
      <t>テンケン</t>
    </rPh>
    <rPh sb="2" eb="4">
      <t>シュベツ</t>
    </rPh>
    <rPh sb="5" eb="7">
      <t>キンガク</t>
    </rPh>
    <rPh sb="7" eb="9">
      <t>ショウケイ</t>
    </rPh>
    <phoneticPr fontId="2"/>
  </si>
  <si>
    <t>機器・総合点検</t>
    <rPh sb="0" eb="2">
      <t>キキ</t>
    </rPh>
    <rPh sb="3" eb="5">
      <t>ソウゴウ</t>
    </rPh>
    <rPh sb="5" eb="7">
      <t>テンケン</t>
    </rPh>
    <phoneticPr fontId="2"/>
  </si>
  <si>
    <t>主中継器盤（内蔵中継器個数）</t>
    <rPh sb="0" eb="1">
      <t>シュ</t>
    </rPh>
    <rPh sb="1" eb="3">
      <t>チュウケイ</t>
    </rPh>
    <rPh sb="3" eb="4">
      <t>キ</t>
    </rPh>
    <rPh sb="4" eb="5">
      <t>バン</t>
    </rPh>
    <rPh sb="6" eb="8">
      <t>ナイゾウ</t>
    </rPh>
    <rPh sb="8" eb="10">
      <t>チュウケイ</t>
    </rPh>
    <rPh sb="10" eb="11">
      <t>キ</t>
    </rPh>
    <rPh sb="11" eb="13">
      <t>コスウ</t>
    </rPh>
    <phoneticPr fontId="2"/>
  </si>
  <si>
    <t>煙感知器</t>
    <rPh sb="0" eb="1">
      <t>ケムリ</t>
    </rPh>
    <rPh sb="1" eb="3">
      <t>カンチ</t>
    </rPh>
    <rPh sb="3" eb="4">
      <t>キ</t>
    </rPh>
    <phoneticPr fontId="2"/>
  </si>
  <si>
    <t>防爆型</t>
    <rPh sb="0" eb="2">
      <t>ボウバク</t>
    </rPh>
    <rPh sb="2" eb="3">
      <t>ガタ</t>
    </rPh>
    <phoneticPr fontId="2"/>
  </si>
  <si>
    <t>発信機Ｐ・Ｒ型</t>
    <rPh sb="0" eb="3">
      <t>ハッシンキ</t>
    </rPh>
    <rPh sb="6" eb="7">
      <t>ガタ</t>
    </rPh>
    <phoneticPr fontId="2"/>
  </si>
  <si>
    <t>消火栓連動始動器</t>
    <rPh sb="0" eb="3">
      <t>ショウカセン</t>
    </rPh>
    <rPh sb="3" eb="5">
      <t>レンドウ</t>
    </rPh>
    <rPh sb="5" eb="7">
      <t>シドウ</t>
    </rPh>
    <rPh sb="7" eb="8">
      <t>キ</t>
    </rPh>
    <phoneticPr fontId="2"/>
  </si>
  <si>
    <t>業務管理費</t>
    <rPh sb="0" eb="2">
      <t>ギョウム</t>
    </rPh>
    <rPh sb="2" eb="5">
      <t>カンリヒ</t>
    </rPh>
    <phoneticPr fontId="2"/>
  </si>
  <si>
    <t>旅費交通費</t>
    <rPh sb="0" eb="2">
      <t>リョヒ</t>
    </rPh>
    <rPh sb="2" eb="5">
      <t>コウツウヒ</t>
    </rPh>
    <phoneticPr fontId="2"/>
  </si>
  <si>
    <t>特別工事費(足場費等）</t>
    <rPh sb="0" eb="2">
      <t>トクベツ</t>
    </rPh>
    <rPh sb="2" eb="5">
      <t>コウジヒ</t>
    </rPh>
    <rPh sb="6" eb="8">
      <t>アシバ</t>
    </rPh>
    <rPh sb="8" eb="9">
      <t>ヒ</t>
    </rPh>
    <rPh sb="9" eb="10">
      <t>トウ</t>
    </rPh>
    <phoneticPr fontId="2"/>
  </si>
  <si>
    <t>　</t>
    <phoneticPr fontId="2"/>
  </si>
  <si>
    <t>直接点検費　  小　計</t>
    <rPh sb="0" eb="2">
      <t>チョクセツ</t>
    </rPh>
    <rPh sb="2" eb="4">
      <t>テンケン</t>
    </rPh>
    <rPh sb="4" eb="5">
      <t>ヒ</t>
    </rPh>
    <rPh sb="8" eb="9">
      <t>ショウ</t>
    </rPh>
    <rPh sb="10" eb="11">
      <t>ケイ</t>
    </rPh>
    <phoneticPr fontId="2"/>
  </si>
  <si>
    <t>（維持点検）</t>
    <rPh sb="1" eb="3">
      <t>イジ</t>
    </rPh>
    <rPh sb="3" eb="5">
      <t>テンケン</t>
    </rPh>
    <phoneticPr fontId="2"/>
  </si>
  <si>
    <t>連動制御盤</t>
    <phoneticPr fontId="2"/>
  </si>
  <si>
    <t>熱感知器(差動式スポット型）</t>
    <rPh sb="0" eb="1">
      <t>ネツ</t>
    </rPh>
    <rPh sb="1" eb="3">
      <t>カンチ</t>
    </rPh>
    <rPh sb="3" eb="4">
      <t>キ</t>
    </rPh>
    <rPh sb="5" eb="6">
      <t>サ</t>
    </rPh>
    <rPh sb="6" eb="7">
      <t>ドウ</t>
    </rPh>
    <rPh sb="7" eb="8">
      <t>シキ</t>
    </rPh>
    <rPh sb="12" eb="13">
      <t>ガタ</t>
    </rPh>
    <phoneticPr fontId="2"/>
  </si>
  <si>
    <t>熱感知器(定温式スポット型）</t>
    <rPh sb="0" eb="1">
      <t>ネツ</t>
    </rPh>
    <rPh sb="1" eb="3">
      <t>カンチ</t>
    </rPh>
    <rPh sb="3" eb="4">
      <t>キ</t>
    </rPh>
    <rPh sb="5" eb="7">
      <t>テイオン</t>
    </rPh>
    <rPh sb="7" eb="8">
      <t>シキ</t>
    </rPh>
    <rPh sb="12" eb="13">
      <t>ガタ</t>
    </rPh>
    <phoneticPr fontId="2"/>
  </si>
  <si>
    <t>排煙口</t>
    <rPh sb="0" eb="2">
      <t>ハイエン</t>
    </rPh>
    <rPh sb="2" eb="3">
      <t>コウ</t>
    </rPh>
    <phoneticPr fontId="2"/>
  </si>
  <si>
    <t>可動垂れ壁</t>
    <rPh sb="0" eb="2">
      <t>カドウ</t>
    </rPh>
    <rPh sb="2" eb="3">
      <t>タ</t>
    </rPh>
    <rPh sb="4" eb="5">
      <t>カベ</t>
    </rPh>
    <phoneticPr fontId="2"/>
  </si>
  <si>
    <t>排煙装置(ﾓｰﾀｰｴﾝｼﾞﾝ駆動型）</t>
    <rPh sb="0" eb="2">
      <t>ハイエン</t>
    </rPh>
    <rPh sb="2" eb="4">
      <t>ソウチ</t>
    </rPh>
    <rPh sb="14" eb="16">
      <t>クドウ</t>
    </rPh>
    <rPh sb="16" eb="17">
      <t>ガタ</t>
    </rPh>
    <phoneticPr fontId="2"/>
  </si>
  <si>
    <t>常用電源</t>
    <rPh sb="0" eb="1">
      <t>ジョウ</t>
    </rPh>
    <rPh sb="1" eb="2">
      <t>ヨウ</t>
    </rPh>
    <rPh sb="2" eb="4">
      <t>デンゲン</t>
    </rPh>
    <phoneticPr fontId="2"/>
  </si>
  <si>
    <t>予備電源</t>
    <rPh sb="0" eb="2">
      <t>ヨビ</t>
    </rPh>
    <rPh sb="2" eb="4">
      <t>デンゲン</t>
    </rPh>
    <phoneticPr fontId="2"/>
  </si>
  <si>
    <t>枚</t>
    <rPh sb="0" eb="1">
      <t>マイ</t>
    </rPh>
    <phoneticPr fontId="2"/>
  </si>
  <si>
    <t>回線</t>
    <rPh sb="0" eb="2">
      <t>カイセン</t>
    </rPh>
    <phoneticPr fontId="2"/>
  </si>
  <si>
    <t>受信機　Ｐ型１級</t>
    <rPh sb="0" eb="3">
      <t>ジュシンキ</t>
    </rPh>
    <rPh sb="5" eb="6">
      <t>カタ</t>
    </rPh>
    <rPh sb="7" eb="8">
      <t>キュウ</t>
    </rPh>
    <phoneticPr fontId="2"/>
  </si>
  <si>
    <t>受信機　Ｐ型２級</t>
    <rPh sb="0" eb="3">
      <t>ジュシンキ</t>
    </rPh>
    <rPh sb="5" eb="6">
      <t>カタ</t>
    </rPh>
    <rPh sb="7" eb="8">
      <t>キュウ</t>
    </rPh>
    <phoneticPr fontId="2"/>
  </si>
  <si>
    <t>受信機　Ｒ型</t>
    <rPh sb="0" eb="3">
      <t>ジュシンキ</t>
    </rPh>
    <rPh sb="5" eb="6">
      <t>ガタ</t>
    </rPh>
    <phoneticPr fontId="2"/>
  </si>
  <si>
    <t>1系統250AD</t>
    <rPh sb="1" eb="3">
      <t>ケイトウ</t>
    </rPh>
    <phoneticPr fontId="2"/>
  </si>
  <si>
    <t>自動試験型</t>
    <rPh sb="0" eb="2">
      <t>ジドウ</t>
    </rPh>
    <rPh sb="2" eb="4">
      <t>シケン</t>
    </rPh>
    <rPh sb="4" eb="5">
      <t>ガタ</t>
    </rPh>
    <phoneticPr fontId="2"/>
  </si>
  <si>
    <t>配線点検費</t>
    <phoneticPr fontId="2"/>
  </si>
  <si>
    <t>電鈴</t>
    <rPh sb="0" eb="2">
      <t>デンレイ</t>
    </rPh>
    <phoneticPr fontId="2"/>
  </si>
  <si>
    <t>音量調節器(アッテネータ）</t>
    <rPh sb="0" eb="2">
      <t>オンリョウ</t>
    </rPh>
    <rPh sb="2" eb="4">
      <t>チョウセツ</t>
    </rPh>
    <rPh sb="4" eb="5">
      <t>キ</t>
    </rPh>
    <phoneticPr fontId="2"/>
  </si>
  <si>
    <t>遠隔操作器</t>
    <rPh sb="0" eb="2">
      <t>エンカク</t>
    </rPh>
    <rPh sb="2" eb="4">
      <t>ソウサ</t>
    </rPh>
    <rPh sb="4" eb="5">
      <t>キ</t>
    </rPh>
    <phoneticPr fontId="2"/>
  </si>
  <si>
    <t>誘導標識</t>
    <rPh sb="0" eb="2">
      <t>ユウドウ</t>
    </rPh>
    <rPh sb="2" eb="4">
      <t>ヒョウシキ</t>
    </rPh>
    <phoneticPr fontId="2"/>
  </si>
  <si>
    <t>常用電源（ﾌﾞﾚｰｶｰ系統毎）</t>
    <rPh sb="0" eb="2">
      <t>ジョウヨウ</t>
    </rPh>
    <rPh sb="2" eb="4">
      <t>デンゲン</t>
    </rPh>
    <rPh sb="11" eb="13">
      <t>ケイトウ</t>
    </rPh>
    <rPh sb="13" eb="14">
      <t>ゴト</t>
    </rPh>
    <phoneticPr fontId="2"/>
  </si>
  <si>
    <t>連動試験(音声、ﾌﾗｯｼｭ等切替）</t>
    <rPh sb="0" eb="2">
      <t>レンドウ</t>
    </rPh>
    <rPh sb="2" eb="4">
      <t>シケン</t>
    </rPh>
    <rPh sb="5" eb="7">
      <t>オンセイ</t>
    </rPh>
    <rPh sb="13" eb="14">
      <t>トウ</t>
    </rPh>
    <rPh sb="14" eb="16">
      <t>キリカエ</t>
    </rPh>
    <phoneticPr fontId="2"/>
  </si>
  <si>
    <t>起動装置（ﾎﾟﾝﾌﾟ起動圧力ｽｲｯﾁ）</t>
    <rPh sb="0" eb="2">
      <t>キドウ</t>
    </rPh>
    <rPh sb="2" eb="4">
      <t>ソウチ</t>
    </rPh>
    <rPh sb="10" eb="12">
      <t>キドウ</t>
    </rPh>
    <rPh sb="12" eb="14">
      <t>アツリョク</t>
    </rPh>
    <phoneticPr fontId="2"/>
  </si>
  <si>
    <t>圧力タンク</t>
    <rPh sb="0" eb="2">
      <t>アツリョク</t>
    </rPh>
    <phoneticPr fontId="2"/>
  </si>
  <si>
    <t>警報表示盤</t>
    <rPh sb="0" eb="2">
      <t>ケイホウ</t>
    </rPh>
    <rPh sb="2" eb="5">
      <t>ヒョウジバン</t>
    </rPh>
    <phoneticPr fontId="2"/>
  </si>
  <si>
    <t>一斉開放弁・手動型</t>
    <rPh sb="0" eb="2">
      <t>イッセイ</t>
    </rPh>
    <rPh sb="2" eb="4">
      <t>カイホウ</t>
    </rPh>
    <rPh sb="4" eb="5">
      <t>ベン</t>
    </rPh>
    <rPh sb="6" eb="7">
      <t>テ</t>
    </rPh>
    <rPh sb="7" eb="8">
      <t>ドウ</t>
    </rPh>
    <rPh sb="8" eb="9">
      <t>ガタ</t>
    </rPh>
    <phoneticPr fontId="2"/>
  </si>
  <si>
    <t>一次圧調整弁</t>
    <rPh sb="0" eb="2">
      <t>イチジ</t>
    </rPh>
    <rPh sb="2" eb="3">
      <t>アツ</t>
    </rPh>
    <rPh sb="3" eb="5">
      <t>チョウセイ</t>
    </rPh>
    <rPh sb="5" eb="6">
      <t>ベン</t>
    </rPh>
    <phoneticPr fontId="2"/>
  </si>
  <si>
    <t>補助散水栓</t>
    <rPh sb="0" eb="2">
      <t>ホジョ</t>
    </rPh>
    <rPh sb="2" eb="4">
      <t>サンスイ</t>
    </rPh>
    <rPh sb="4" eb="5">
      <t>セン</t>
    </rPh>
    <phoneticPr fontId="2"/>
  </si>
  <si>
    <t>音響警報装置(サイレン等）</t>
    <rPh sb="0" eb="2">
      <t>オンキョウ</t>
    </rPh>
    <rPh sb="2" eb="4">
      <t>ケイホウ</t>
    </rPh>
    <rPh sb="4" eb="6">
      <t>ソウチ</t>
    </rPh>
    <rPh sb="11" eb="12">
      <t>トウ</t>
    </rPh>
    <phoneticPr fontId="2"/>
  </si>
  <si>
    <t>常用電源</t>
    <phoneticPr fontId="2"/>
  </si>
  <si>
    <t>スプリンクラーヘッド</t>
    <phoneticPr fontId="2"/>
  </si>
  <si>
    <t>末端試験弁・手動起動弁</t>
    <rPh sb="0" eb="2">
      <t>マッタン</t>
    </rPh>
    <rPh sb="2" eb="4">
      <t>シケン</t>
    </rPh>
    <rPh sb="4" eb="5">
      <t>ベン</t>
    </rPh>
    <rPh sb="6" eb="7">
      <t>テ</t>
    </rPh>
    <rPh sb="7" eb="8">
      <t>ドウ</t>
    </rPh>
    <rPh sb="8" eb="10">
      <t>キドウ</t>
    </rPh>
    <rPh sb="10" eb="11">
      <t>ベン</t>
    </rPh>
    <phoneticPr fontId="2"/>
  </si>
  <si>
    <t>呼水水槽</t>
    <rPh sb="0" eb="2">
      <t>ヨビミズ</t>
    </rPh>
    <rPh sb="2" eb="4">
      <t>スイソウ</t>
    </rPh>
    <phoneticPr fontId="2"/>
  </si>
  <si>
    <t>バッテリー容量試験</t>
    <rPh sb="5" eb="7">
      <t>ヨウリョウ</t>
    </rPh>
    <rPh sb="7" eb="9">
      <t>シケン</t>
    </rPh>
    <phoneticPr fontId="2"/>
  </si>
  <si>
    <t>加圧送水装置(ﾎﾟﾝﾌﾟ･ﾓｰﾀｰ）</t>
    <rPh sb="0" eb="2">
      <t>カアツ</t>
    </rPh>
    <rPh sb="2" eb="4">
      <t>ソウスイ</t>
    </rPh>
    <rPh sb="4" eb="6">
      <t>ソウチ</t>
    </rPh>
    <phoneticPr fontId="2"/>
  </si>
  <si>
    <t>加圧送水装置(ﾎﾟﾝﾌﾟﾓｰﾀｰ）</t>
    <rPh sb="0" eb="2">
      <t>カアツ</t>
    </rPh>
    <rPh sb="2" eb="4">
      <t>ソウスイ</t>
    </rPh>
    <rPh sb="4" eb="6">
      <t>ソウチ</t>
    </rPh>
    <phoneticPr fontId="2"/>
  </si>
  <si>
    <t>補助加圧ポンプ</t>
    <rPh sb="0" eb="2">
      <t>ホジョ</t>
    </rPh>
    <rPh sb="2" eb="4">
      <t>カアツ</t>
    </rPh>
    <phoneticPr fontId="2"/>
  </si>
  <si>
    <t>泡原液タンク</t>
    <rPh sb="0" eb="1">
      <t>アワ</t>
    </rPh>
    <rPh sb="1" eb="3">
      <t>ゲンエキ</t>
    </rPh>
    <phoneticPr fontId="2"/>
  </si>
  <si>
    <t>混合装置</t>
    <rPh sb="0" eb="2">
      <t>コンゴウ</t>
    </rPh>
    <rPh sb="2" eb="4">
      <t>ソウチ</t>
    </rPh>
    <phoneticPr fontId="2"/>
  </si>
  <si>
    <t>感知装置・感知用ヘッド</t>
    <rPh sb="0" eb="2">
      <t>カンチ</t>
    </rPh>
    <rPh sb="2" eb="4">
      <t>ソウチ</t>
    </rPh>
    <rPh sb="5" eb="7">
      <t>カンチ</t>
    </rPh>
    <rPh sb="7" eb="8">
      <t>ヨウ</t>
    </rPh>
    <phoneticPr fontId="2"/>
  </si>
  <si>
    <t>泡消火栓格納箱</t>
    <rPh sb="0" eb="1">
      <t>アワ</t>
    </rPh>
    <rPh sb="1" eb="3">
      <t>ショウカ</t>
    </rPh>
    <rPh sb="3" eb="4">
      <t>セン</t>
    </rPh>
    <rPh sb="4" eb="6">
      <t>カクノウ</t>
    </rPh>
    <rPh sb="6" eb="7">
      <t>バコ</t>
    </rPh>
    <phoneticPr fontId="2"/>
  </si>
  <si>
    <t>放水試験費</t>
    <rPh sb="0" eb="2">
      <t>ホウスイ</t>
    </rPh>
    <rPh sb="2" eb="4">
      <t>シケン</t>
    </rPh>
    <rPh sb="4" eb="5">
      <t>ヒ</t>
    </rPh>
    <phoneticPr fontId="2"/>
  </si>
  <si>
    <t>泡ヘッド</t>
    <phoneticPr fontId="2"/>
  </si>
  <si>
    <t>廃液処理費(都度、人工打込む）</t>
    <rPh sb="0" eb="2">
      <t>ハイエキ</t>
    </rPh>
    <rPh sb="2" eb="4">
      <t>ショリ</t>
    </rPh>
    <rPh sb="4" eb="5">
      <t>ヒ</t>
    </rPh>
    <rPh sb="6" eb="8">
      <t>ツド</t>
    </rPh>
    <rPh sb="9" eb="10">
      <t>ニン</t>
    </rPh>
    <rPh sb="10" eb="11">
      <t>ク</t>
    </rPh>
    <rPh sb="11" eb="13">
      <t>ウチコ</t>
    </rPh>
    <phoneticPr fontId="2"/>
  </si>
  <si>
    <t>人工</t>
    <rPh sb="0" eb="1">
      <t>ニン</t>
    </rPh>
    <rPh sb="1" eb="2">
      <t>ク</t>
    </rPh>
    <phoneticPr fontId="2"/>
  </si>
  <si>
    <t>ホース格納箱</t>
    <rPh sb="3" eb="5">
      <t>カクノウ</t>
    </rPh>
    <rPh sb="5" eb="6">
      <t>バコ</t>
    </rPh>
    <phoneticPr fontId="2"/>
  </si>
  <si>
    <t>放水テスト弁</t>
    <rPh sb="0" eb="2">
      <t>ホウスイ</t>
    </rPh>
    <rPh sb="5" eb="6">
      <t>ベン</t>
    </rPh>
    <phoneticPr fontId="2"/>
  </si>
  <si>
    <t>起動スイッチ</t>
    <rPh sb="0" eb="2">
      <t>キドウ</t>
    </rPh>
    <phoneticPr fontId="2"/>
  </si>
  <si>
    <t>連動試験(放水試験含む）</t>
    <rPh sb="5" eb="7">
      <t>ホウスイ</t>
    </rPh>
    <rPh sb="7" eb="9">
      <t>シケン</t>
    </rPh>
    <rPh sb="9" eb="10">
      <t>フク</t>
    </rPh>
    <phoneticPr fontId="2"/>
  </si>
  <si>
    <t>放水口・スタンド型</t>
    <rPh sb="0" eb="2">
      <t>ホウスイ</t>
    </rPh>
    <rPh sb="2" eb="3">
      <t>クチ</t>
    </rPh>
    <rPh sb="8" eb="9">
      <t>ガタ</t>
    </rPh>
    <phoneticPr fontId="2"/>
  </si>
  <si>
    <t>ポンプ起動用スイッチ</t>
    <rPh sb="3" eb="5">
      <t>キドウ</t>
    </rPh>
    <rPh sb="5" eb="6">
      <t>ヨウ</t>
    </rPh>
    <phoneticPr fontId="2"/>
  </si>
  <si>
    <t>容器弁開放装置・電磁式</t>
    <rPh sb="0" eb="2">
      <t>ヨウキ</t>
    </rPh>
    <rPh sb="2" eb="3">
      <t>ベン</t>
    </rPh>
    <rPh sb="3" eb="5">
      <t>カイホウ</t>
    </rPh>
    <rPh sb="5" eb="7">
      <t>ソウチ</t>
    </rPh>
    <rPh sb="8" eb="10">
      <t>デンジ</t>
    </rPh>
    <rPh sb="10" eb="11">
      <t>シキ</t>
    </rPh>
    <phoneticPr fontId="2"/>
  </si>
  <si>
    <t>起動用操作箱</t>
    <phoneticPr fontId="2"/>
  </si>
  <si>
    <t>スピーカー・モーターサイレン</t>
    <phoneticPr fontId="2"/>
  </si>
  <si>
    <t>電鈴・ブザー</t>
    <rPh sb="0" eb="2">
      <t>デンレイ</t>
    </rPh>
    <phoneticPr fontId="2"/>
  </si>
  <si>
    <t>連動制御盤（５回線以下）</t>
    <rPh sb="0" eb="2">
      <t>レンドウ</t>
    </rPh>
    <rPh sb="2" eb="4">
      <t>セイギョ</t>
    </rPh>
    <rPh sb="4" eb="5">
      <t>バン</t>
    </rPh>
    <rPh sb="7" eb="9">
      <t>カイセン</t>
    </rPh>
    <rPh sb="9" eb="11">
      <t>イカ</t>
    </rPh>
    <phoneticPr fontId="2"/>
  </si>
  <si>
    <t>不還弁</t>
    <rPh sb="0" eb="1">
      <t>フ</t>
    </rPh>
    <rPh sb="1" eb="2">
      <t>カン</t>
    </rPh>
    <rPh sb="2" eb="3">
      <t>ベン</t>
    </rPh>
    <phoneticPr fontId="2"/>
  </si>
  <si>
    <t>放出表示灯</t>
    <rPh sb="0" eb="2">
      <t>ホウシュツ</t>
    </rPh>
    <rPh sb="2" eb="5">
      <t>ヒョウジトウ</t>
    </rPh>
    <phoneticPr fontId="2"/>
  </si>
  <si>
    <t>復旧弁箱</t>
    <rPh sb="0" eb="2">
      <t>フッキュウ</t>
    </rPh>
    <rPh sb="2" eb="3">
      <t>ベン</t>
    </rPh>
    <rPh sb="3" eb="4">
      <t>バコ</t>
    </rPh>
    <phoneticPr fontId="2"/>
  </si>
  <si>
    <t>差動分布型熱感知器</t>
    <rPh sb="0" eb="2">
      <t>サドウ</t>
    </rPh>
    <rPh sb="2" eb="5">
      <t>ブンプガタ</t>
    </rPh>
    <rPh sb="5" eb="6">
      <t>ネツ</t>
    </rPh>
    <rPh sb="6" eb="8">
      <t>カンチ</t>
    </rPh>
    <rPh sb="8" eb="9">
      <t>キ</t>
    </rPh>
    <phoneticPr fontId="2"/>
  </si>
  <si>
    <t>差動式スポット型熱感知器</t>
    <rPh sb="0" eb="1">
      <t>サ</t>
    </rPh>
    <rPh sb="1" eb="2">
      <t>ドウ</t>
    </rPh>
    <rPh sb="2" eb="3">
      <t>シキ</t>
    </rPh>
    <rPh sb="7" eb="8">
      <t>ガタ</t>
    </rPh>
    <rPh sb="8" eb="9">
      <t>ネツ</t>
    </rPh>
    <rPh sb="9" eb="11">
      <t>カンチ</t>
    </rPh>
    <rPh sb="11" eb="12">
      <t>キ</t>
    </rPh>
    <phoneticPr fontId="2"/>
  </si>
  <si>
    <t>定温式スポット型熱感知器</t>
    <rPh sb="0" eb="2">
      <t>テイオン</t>
    </rPh>
    <rPh sb="2" eb="3">
      <t>シキ</t>
    </rPh>
    <rPh sb="7" eb="8">
      <t>ガタ</t>
    </rPh>
    <rPh sb="8" eb="9">
      <t>ネツ</t>
    </rPh>
    <rPh sb="9" eb="11">
      <t>カンチ</t>
    </rPh>
    <rPh sb="11" eb="12">
      <t>キ</t>
    </rPh>
    <phoneticPr fontId="2"/>
  </si>
  <si>
    <t>選択弁(ガス圧式、電磁式共）</t>
    <rPh sb="0" eb="2">
      <t>センタク</t>
    </rPh>
    <rPh sb="2" eb="3">
      <t>ベン</t>
    </rPh>
    <rPh sb="6" eb="7">
      <t>アツ</t>
    </rPh>
    <rPh sb="7" eb="8">
      <t>シキ</t>
    </rPh>
    <rPh sb="9" eb="11">
      <t>デンジ</t>
    </rPh>
    <rPh sb="11" eb="12">
      <t>シキ</t>
    </rPh>
    <rPh sb="12" eb="13">
      <t>トモ</t>
    </rPh>
    <phoneticPr fontId="2"/>
  </si>
  <si>
    <t>二酸化炭素噴射ヘッド</t>
    <phoneticPr fontId="2"/>
  </si>
  <si>
    <t>ホースリール</t>
    <phoneticPr fontId="2"/>
  </si>
  <si>
    <t>避圧口</t>
    <rPh sb="0" eb="1">
      <t>ヒ</t>
    </rPh>
    <rPh sb="1" eb="2">
      <t>アツ</t>
    </rPh>
    <rPh sb="2" eb="3">
      <t>クチ</t>
    </rPh>
    <phoneticPr fontId="2"/>
  </si>
  <si>
    <t>連動試験</t>
    <rPh sb="0" eb="2">
      <t>レンドウ</t>
    </rPh>
    <rPh sb="2" eb="4">
      <t>シケン</t>
    </rPh>
    <phoneticPr fontId="2"/>
  </si>
  <si>
    <t>放出試験費</t>
    <phoneticPr fontId="2"/>
  </si>
  <si>
    <t>運搬費(搬出・搬入）据付費</t>
    <phoneticPr fontId="2"/>
  </si>
  <si>
    <t>警報表示盤</t>
    <rPh sb="0" eb="2">
      <t>ケイホウ</t>
    </rPh>
    <rPh sb="2" eb="4">
      <t>ヒョウジ</t>
    </rPh>
    <rPh sb="4" eb="5">
      <t>バン</t>
    </rPh>
    <phoneticPr fontId="2"/>
  </si>
  <si>
    <t>ガス導入クリーニング弁</t>
    <rPh sb="2" eb="4">
      <t>ドウニュウ</t>
    </rPh>
    <rPh sb="10" eb="11">
      <t>ベン</t>
    </rPh>
    <phoneticPr fontId="2"/>
  </si>
  <si>
    <t>放出切替弁</t>
    <rPh sb="0" eb="2">
      <t>ホウシュツ</t>
    </rPh>
    <rPh sb="2" eb="4">
      <t>キリカエ</t>
    </rPh>
    <rPh sb="4" eb="5">
      <t>ベン</t>
    </rPh>
    <phoneticPr fontId="2"/>
  </si>
  <si>
    <t>選択弁(ガス圧式、電磁式共）</t>
    <phoneticPr fontId="2"/>
  </si>
  <si>
    <t>ハロンガス噴射ヘッド</t>
    <phoneticPr fontId="2"/>
  </si>
  <si>
    <t>感知用煙感知器</t>
    <rPh sb="0" eb="2">
      <t>カンチ</t>
    </rPh>
    <rPh sb="2" eb="3">
      <t>ヨウ</t>
    </rPh>
    <rPh sb="3" eb="4">
      <t>ケムリ</t>
    </rPh>
    <rPh sb="4" eb="6">
      <t>カンチ</t>
    </rPh>
    <rPh sb="6" eb="7">
      <t>キ</t>
    </rPh>
    <phoneticPr fontId="2"/>
  </si>
  <si>
    <t>感知用差動式スポット型感知器</t>
    <rPh sb="0" eb="2">
      <t>カンチ</t>
    </rPh>
    <rPh sb="2" eb="3">
      <t>ヨウ</t>
    </rPh>
    <rPh sb="3" eb="4">
      <t>サ</t>
    </rPh>
    <rPh sb="4" eb="5">
      <t>ドウ</t>
    </rPh>
    <rPh sb="5" eb="6">
      <t>シキ</t>
    </rPh>
    <rPh sb="10" eb="11">
      <t>ガタ</t>
    </rPh>
    <rPh sb="11" eb="13">
      <t>カンチ</t>
    </rPh>
    <rPh sb="13" eb="14">
      <t>キ</t>
    </rPh>
    <phoneticPr fontId="2"/>
  </si>
  <si>
    <t>感知用定温式スポット型感知器</t>
    <rPh sb="0" eb="2">
      <t>カンチ</t>
    </rPh>
    <rPh sb="2" eb="3">
      <t>ヨウ</t>
    </rPh>
    <rPh sb="3" eb="5">
      <t>テイオン</t>
    </rPh>
    <rPh sb="5" eb="6">
      <t>シキ</t>
    </rPh>
    <rPh sb="10" eb="11">
      <t>ガタ</t>
    </rPh>
    <rPh sb="11" eb="13">
      <t>カンチ</t>
    </rPh>
    <rPh sb="13" eb="14">
      <t>キ</t>
    </rPh>
    <phoneticPr fontId="2"/>
  </si>
  <si>
    <t>放出弁</t>
    <rPh sb="0" eb="2">
      <t>ホウシュツ</t>
    </rPh>
    <rPh sb="2" eb="3">
      <t>ベン</t>
    </rPh>
    <phoneticPr fontId="2"/>
  </si>
  <si>
    <t>ホースリール</t>
    <phoneticPr fontId="2"/>
  </si>
  <si>
    <t>消　火　器　具　</t>
    <rPh sb="0" eb="1">
      <t>ショウ</t>
    </rPh>
    <rPh sb="2" eb="3">
      <t>カ</t>
    </rPh>
    <rPh sb="4" eb="5">
      <t>キ</t>
    </rPh>
    <rPh sb="6" eb="7">
      <t>グ</t>
    </rPh>
    <phoneticPr fontId="2"/>
  </si>
  <si>
    <t>緩降機（２～３階）</t>
    <rPh sb="0" eb="1">
      <t>カン</t>
    </rPh>
    <rPh sb="1" eb="2">
      <t>フ</t>
    </rPh>
    <rPh sb="2" eb="3">
      <t>キ</t>
    </rPh>
    <rPh sb="7" eb="8">
      <t>カイ</t>
    </rPh>
    <phoneticPr fontId="2"/>
  </si>
  <si>
    <t>すべり台（２～５階）</t>
    <rPh sb="3" eb="4">
      <t>ダイ</t>
    </rPh>
    <rPh sb="8" eb="9">
      <t>カイ</t>
    </rPh>
    <phoneticPr fontId="2"/>
  </si>
  <si>
    <t>救助袋・垂直式（３階）</t>
    <rPh sb="0" eb="2">
      <t>キュウジョ</t>
    </rPh>
    <rPh sb="2" eb="3">
      <t>ブクロ</t>
    </rPh>
    <rPh sb="4" eb="6">
      <t>スイチョク</t>
    </rPh>
    <rPh sb="6" eb="7">
      <t>シキ</t>
    </rPh>
    <phoneticPr fontId="2"/>
  </si>
  <si>
    <t>救助袋・斜降式（３階）</t>
    <rPh sb="0" eb="2">
      <t>キュウジョ</t>
    </rPh>
    <rPh sb="2" eb="3">
      <t>ブクロ</t>
    </rPh>
    <rPh sb="4" eb="5">
      <t>シャ</t>
    </rPh>
    <rPh sb="5" eb="6">
      <t>フ</t>
    </rPh>
    <rPh sb="6" eb="7">
      <t>シキ</t>
    </rPh>
    <phoneticPr fontId="2"/>
  </si>
  <si>
    <t>放出試験</t>
    <rPh sb="0" eb="2">
      <t>ホウシュツ</t>
    </rPh>
    <rPh sb="2" eb="4">
      <t>シケン</t>
    </rPh>
    <phoneticPr fontId="2"/>
  </si>
  <si>
    <t>非常電源専用受電設備</t>
    <rPh sb="0" eb="2">
      <t>ヒジョウ</t>
    </rPh>
    <rPh sb="2" eb="4">
      <t>デンゲン</t>
    </rPh>
    <rPh sb="4" eb="6">
      <t>センヨウ</t>
    </rPh>
    <rPh sb="6" eb="8">
      <t>ジュデン</t>
    </rPh>
    <rPh sb="8" eb="10">
      <t>セツビ</t>
    </rPh>
    <phoneticPr fontId="2"/>
  </si>
  <si>
    <t>　　　低圧受電設備</t>
    <rPh sb="3" eb="5">
      <t>テイアツ</t>
    </rPh>
    <rPh sb="5" eb="7">
      <t>ジュデン</t>
    </rPh>
    <rPh sb="7" eb="9">
      <t>セツビ</t>
    </rPh>
    <phoneticPr fontId="2"/>
  </si>
  <si>
    <t>　　　高圧受電・３００ＫＶＡ以下</t>
    <rPh sb="3" eb="5">
      <t>コウアツ</t>
    </rPh>
    <rPh sb="5" eb="7">
      <t>ジュデン</t>
    </rPh>
    <rPh sb="14" eb="16">
      <t>イカ</t>
    </rPh>
    <phoneticPr fontId="2"/>
  </si>
  <si>
    <t>　　　高圧受電・１０，００ＫＶＡ以下</t>
    <rPh sb="3" eb="5">
      <t>コウアツ</t>
    </rPh>
    <rPh sb="5" eb="7">
      <t>ジュデン</t>
    </rPh>
    <rPh sb="16" eb="18">
      <t>イカ</t>
    </rPh>
    <phoneticPr fontId="2"/>
  </si>
  <si>
    <t>　　　</t>
    <phoneticPr fontId="2"/>
  </si>
  <si>
    <t>発電容量３０ＫＶＡ以下</t>
    <rPh sb="0" eb="1">
      <t>ハツ</t>
    </rPh>
    <rPh sb="1" eb="2">
      <t>デン</t>
    </rPh>
    <rPh sb="2" eb="4">
      <t>ヨウリョウ</t>
    </rPh>
    <rPh sb="9" eb="11">
      <t>イカ</t>
    </rPh>
    <phoneticPr fontId="2"/>
  </si>
  <si>
    <t>　　　エンジン本体</t>
    <rPh sb="7" eb="9">
      <t>ホンタイ</t>
    </rPh>
    <phoneticPr fontId="2"/>
  </si>
  <si>
    <t>　　　制御盤</t>
    <rPh sb="3" eb="5">
      <t>セイギョ</t>
    </rPh>
    <rPh sb="5" eb="6">
      <t>バン</t>
    </rPh>
    <phoneticPr fontId="2"/>
  </si>
  <si>
    <t>　　　起動装置</t>
    <rPh sb="3" eb="5">
      <t>キドウ</t>
    </rPh>
    <rPh sb="5" eb="7">
      <t>ソウチ</t>
    </rPh>
    <phoneticPr fontId="2"/>
  </si>
  <si>
    <t>　　　燃料・水ﾀﾝｸ・及び配管</t>
    <rPh sb="3" eb="5">
      <t>ネンリョウ</t>
    </rPh>
    <rPh sb="6" eb="7">
      <t>ミズ</t>
    </rPh>
    <rPh sb="11" eb="12">
      <t>オヨ</t>
    </rPh>
    <rPh sb="13" eb="15">
      <t>ハイカン</t>
    </rPh>
    <phoneticPr fontId="2"/>
  </si>
  <si>
    <t>　　　連動試験</t>
    <rPh sb="3" eb="5">
      <t>レンドウ</t>
    </rPh>
    <rPh sb="5" eb="7">
      <t>シケン</t>
    </rPh>
    <phoneticPr fontId="2"/>
  </si>
  <si>
    <t>発電容量３１～１２５ＫＶＡ</t>
    <rPh sb="0" eb="2">
      <t>ハツデン</t>
    </rPh>
    <rPh sb="2" eb="4">
      <t>ヨウリョウ</t>
    </rPh>
    <phoneticPr fontId="2"/>
  </si>
  <si>
    <t>発電容量１２６ＫＶＡ以上</t>
    <rPh sb="0" eb="2">
      <t>ハツデン</t>
    </rPh>
    <rPh sb="2" eb="4">
      <t>ヨウリョウ</t>
    </rPh>
    <rPh sb="10" eb="12">
      <t>イジョウ</t>
    </rPh>
    <phoneticPr fontId="2"/>
  </si>
  <si>
    <t>鉛蓄電池</t>
    <rPh sb="0" eb="1">
      <t>ナマリ</t>
    </rPh>
    <rPh sb="1" eb="4">
      <t>チクデンチ</t>
    </rPh>
    <phoneticPr fontId="2"/>
  </si>
  <si>
    <t>　　　整流装置・２４Ｖ　</t>
    <rPh sb="3" eb="5">
      <t>セイリュウ</t>
    </rPh>
    <rPh sb="5" eb="7">
      <t>ソウチ</t>
    </rPh>
    <phoneticPr fontId="2"/>
  </si>
  <si>
    <t>　　　蓄電池・２４Ｖ</t>
    <rPh sb="3" eb="6">
      <t>チクデンチ</t>
    </rPh>
    <phoneticPr fontId="2"/>
  </si>
  <si>
    <t>アルカリ蓄電池</t>
    <rPh sb="4" eb="7">
      <t>チクデンチ</t>
    </rPh>
    <phoneticPr fontId="2"/>
  </si>
  <si>
    <t>ｾﾙ</t>
    <phoneticPr fontId="2"/>
  </si>
  <si>
    <t>（税抜き金額）</t>
    <rPh sb="1" eb="2">
      <t>ゼイ</t>
    </rPh>
    <rPh sb="2" eb="3">
      <t>ヌ</t>
    </rPh>
    <rPh sb="4" eb="6">
      <t>キンガク</t>
    </rPh>
    <phoneticPr fontId="2"/>
  </si>
  <si>
    <t>御見積合計 　</t>
    <rPh sb="0" eb="3">
      <t>オミツモリ</t>
    </rPh>
    <rPh sb="3" eb="5">
      <t>ゴウケイ</t>
    </rPh>
    <phoneticPr fontId="2"/>
  </si>
  <si>
    <t>実費・本体容器充填費</t>
    <rPh sb="0" eb="2">
      <t>ジッピ</t>
    </rPh>
    <rPh sb="3" eb="5">
      <t>ホンタイ</t>
    </rPh>
    <rPh sb="5" eb="7">
      <t>ヨウキ</t>
    </rPh>
    <rPh sb="7" eb="9">
      <t>ジュウテン</t>
    </rPh>
    <rPh sb="9" eb="10">
      <t>ヒ</t>
    </rPh>
    <phoneticPr fontId="2"/>
  </si>
  <si>
    <t>実費・本体容器耐圧試験費</t>
    <rPh sb="0" eb="2">
      <t>ジッピ</t>
    </rPh>
    <rPh sb="3" eb="5">
      <t>ホンタイ</t>
    </rPh>
    <rPh sb="5" eb="7">
      <t>ヨウキ</t>
    </rPh>
    <rPh sb="7" eb="9">
      <t>タイアツ</t>
    </rPh>
    <rPh sb="9" eb="11">
      <t>シケン</t>
    </rPh>
    <rPh sb="11" eb="12">
      <t>ヒ</t>
    </rPh>
    <phoneticPr fontId="2"/>
  </si>
  <si>
    <t>実費・本体容器付属交換部品費</t>
    <rPh sb="0" eb="2">
      <t>ジッピ</t>
    </rPh>
    <rPh sb="3" eb="5">
      <t>ホンタイ</t>
    </rPh>
    <rPh sb="5" eb="7">
      <t>ヨウキ</t>
    </rPh>
    <rPh sb="7" eb="9">
      <t>フゾク</t>
    </rPh>
    <rPh sb="9" eb="11">
      <t>コウカン</t>
    </rPh>
    <rPh sb="11" eb="13">
      <t>ブヒン</t>
    </rPh>
    <rPh sb="13" eb="14">
      <t>ヒ</t>
    </rPh>
    <phoneticPr fontId="2"/>
  </si>
  <si>
    <t>実費・起動用小容器充填費</t>
    <rPh sb="0" eb="2">
      <t>ジッピ</t>
    </rPh>
    <phoneticPr fontId="2"/>
  </si>
  <si>
    <t>福岡県</t>
    <rPh sb="0" eb="2">
      <t>フクオカ</t>
    </rPh>
    <rPh sb="2" eb="3">
      <t>ケン</t>
    </rPh>
    <phoneticPr fontId="2"/>
  </si>
  <si>
    <t xml:space="preserve"> 〒０００－００００</t>
    <phoneticPr fontId="2"/>
  </si>
  <si>
    <t>ＴＥL　０９２－０００－００００</t>
    <phoneticPr fontId="2"/>
  </si>
  <si>
    <t>FAX　０９２－０００－００００</t>
    <phoneticPr fontId="2"/>
  </si>
  <si>
    <t>御提供点検サービス内容</t>
    <rPh sb="0" eb="1">
      <t>ゴ</t>
    </rPh>
    <rPh sb="1" eb="3">
      <t>テイキョウ</t>
    </rPh>
    <rPh sb="3" eb="5">
      <t>テンケン</t>
    </rPh>
    <rPh sb="9" eb="11">
      <t>ナイヨウ</t>
    </rPh>
    <phoneticPr fontId="2"/>
  </si>
  <si>
    <t>設備名：</t>
    <rPh sb="0" eb="2">
      <t>セツビ</t>
    </rPh>
    <rPh sb="2" eb="3">
      <t>メイ</t>
    </rPh>
    <phoneticPr fontId="2"/>
  </si>
  <si>
    <t>単価</t>
    <rPh sb="0" eb="2">
      <t>タンカ</t>
    </rPh>
    <phoneticPr fontId="2"/>
  </si>
  <si>
    <t>御中</t>
    <rPh sb="0" eb="2">
      <t>オンチュウ</t>
    </rPh>
    <phoneticPr fontId="2"/>
  </si>
  <si>
    <t>機 器 点 検</t>
    <rPh sb="0" eb="1">
      <t>キ</t>
    </rPh>
    <rPh sb="2" eb="3">
      <t>ウツワ</t>
    </rPh>
    <rPh sb="4" eb="5">
      <t>テン</t>
    </rPh>
    <rPh sb="6" eb="7">
      <t>ケン</t>
    </rPh>
    <phoneticPr fontId="2"/>
  </si>
  <si>
    <t>排煙装置（ｴﾝｼﾞﾝ駆動型）</t>
    <rPh sb="0" eb="2">
      <t>ハイエン</t>
    </rPh>
    <rPh sb="2" eb="4">
      <t>ソウチ</t>
    </rPh>
    <rPh sb="10" eb="12">
      <t>クドウ</t>
    </rPh>
    <rPh sb="12" eb="13">
      <t>ガタ</t>
    </rPh>
    <phoneticPr fontId="2"/>
  </si>
  <si>
    <t>排煙装置（ﾓｰﾀｰ駆動型）</t>
    <rPh sb="0" eb="2">
      <t>ハイエン</t>
    </rPh>
    <rPh sb="2" eb="4">
      <t>ソウチ</t>
    </rPh>
    <rPh sb="9" eb="11">
      <t>クドウ</t>
    </rPh>
    <rPh sb="11" eb="12">
      <t>ガタ</t>
    </rPh>
    <phoneticPr fontId="2"/>
  </si>
  <si>
    <t>排煙装置（起動盤）</t>
    <rPh sb="0" eb="2">
      <t>ハイエン</t>
    </rPh>
    <rPh sb="2" eb="4">
      <t>ソウチ</t>
    </rPh>
    <rPh sb="5" eb="7">
      <t>キドウ</t>
    </rPh>
    <rPh sb="7" eb="8">
      <t>バン</t>
    </rPh>
    <phoneticPr fontId="2"/>
  </si>
  <si>
    <t>煙式ｽﾎﾟｯﾄ型感知器</t>
    <rPh sb="0" eb="1">
      <t>ケムリ</t>
    </rPh>
    <rPh sb="1" eb="2">
      <t>シキ</t>
    </rPh>
    <rPh sb="7" eb="8">
      <t>ガタ</t>
    </rPh>
    <rPh sb="8" eb="10">
      <t>カンチ</t>
    </rPh>
    <rPh sb="10" eb="11">
      <t>キ</t>
    </rPh>
    <phoneticPr fontId="2"/>
  </si>
  <si>
    <t>定温式ｽﾎﾟｯﾄ型感知器</t>
    <rPh sb="0" eb="2">
      <t>テイオン</t>
    </rPh>
    <rPh sb="2" eb="3">
      <t>シキ</t>
    </rPh>
    <rPh sb="8" eb="9">
      <t>ガタ</t>
    </rPh>
    <rPh sb="9" eb="11">
      <t>カンチ</t>
    </rPh>
    <rPh sb="11" eb="12">
      <t>キ</t>
    </rPh>
    <phoneticPr fontId="2"/>
  </si>
  <si>
    <t>W</t>
    <phoneticPr fontId="2"/>
  </si>
  <si>
    <t>起動装置　　非常電話</t>
    <rPh sb="0" eb="2">
      <t>キドウ</t>
    </rPh>
    <rPh sb="2" eb="4">
      <t>ソウチ</t>
    </rPh>
    <rPh sb="6" eb="8">
      <t>ヒジョウ</t>
    </rPh>
    <rPh sb="8" eb="10">
      <t>デンワ</t>
    </rPh>
    <phoneticPr fontId="2"/>
  </si>
  <si>
    <t>一斉開放弁・電動型</t>
    <rPh sb="0" eb="2">
      <t>イッセイ</t>
    </rPh>
    <rPh sb="2" eb="4">
      <t>カイホウ</t>
    </rPh>
    <rPh sb="4" eb="5">
      <t>ベン</t>
    </rPh>
    <rPh sb="6" eb="8">
      <t>デンドウ</t>
    </rPh>
    <rPh sb="8" eb="9">
      <t>ガタ</t>
    </rPh>
    <phoneticPr fontId="2"/>
  </si>
  <si>
    <t>感知装置・差動分布型感知器</t>
    <rPh sb="0" eb="2">
      <t>カンチ</t>
    </rPh>
    <rPh sb="2" eb="4">
      <t>ソウチ</t>
    </rPh>
    <rPh sb="5" eb="7">
      <t>サドウ</t>
    </rPh>
    <rPh sb="7" eb="9">
      <t>ブンプ</t>
    </rPh>
    <rPh sb="9" eb="10">
      <t>ガタ</t>
    </rPh>
    <rPh sb="10" eb="12">
      <t>カンチ</t>
    </rPh>
    <rPh sb="12" eb="13">
      <t>キ</t>
    </rPh>
    <phoneticPr fontId="2"/>
  </si>
  <si>
    <t>感知装置・定温ｽﾎﾟｯﾄ型感知器</t>
    <rPh sb="0" eb="2">
      <t>カンチ</t>
    </rPh>
    <rPh sb="2" eb="4">
      <t>ソウチ</t>
    </rPh>
    <rPh sb="5" eb="7">
      <t>テイオン</t>
    </rPh>
    <rPh sb="12" eb="13">
      <t>ガタ</t>
    </rPh>
    <rPh sb="13" eb="15">
      <t>カンチ</t>
    </rPh>
    <rPh sb="15" eb="16">
      <t>キ</t>
    </rPh>
    <phoneticPr fontId="2"/>
  </si>
  <si>
    <t>放水口・地下格納型</t>
    <rPh sb="0" eb="3">
      <t>ホウスイコウ</t>
    </rPh>
    <rPh sb="4" eb="6">
      <t>チカ</t>
    </rPh>
    <rPh sb="6" eb="8">
      <t>カクノウ</t>
    </rPh>
    <rPh sb="8" eb="9">
      <t>ガタ</t>
    </rPh>
    <phoneticPr fontId="2"/>
  </si>
  <si>
    <t>容器弁解放装置・ガス圧式</t>
    <rPh sb="0" eb="3">
      <t>ヨウキベン</t>
    </rPh>
    <rPh sb="3" eb="5">
      <t>カイホウ</t>
    </rPh>
    <rPh sb="5" eb="7">
      <t>ソウチ</t>
    </rPh>
    <rPh sb="10" eb="11">
      <t>アツ</t>
    </rPh>
    <rPh sb="11" eb="12">
      <t>シキ</t>
    </rPh>
    <phoneticPr fontId="2"/>
  </si>
  <si>
    <t>起動容器解放装置・ガス圧式</t>
    <rPh sb="0" eb="2">
      <t>キドウ</t>
    </rPh>
    <rPh sb="2" eb="4">
      <t>ヨウキ</t>
    </rPh>
    <rPh sb="4" eb="6">
      <t>カイホウ</t>
    </rPh>
    <rPh sb="6" eb="8">
      <t>ソウチ</t>
    </rPh>
    <rPh sb="11" eb="12">
      <t>アツ</t>
    </rPh>
    <rPh sb="12" eb="13">
      <t>シキ</t>
    </rPh>
    <phoneticPr fontId="2"/>
  </si>
  <si>
    <t>連動制御盤</t>
    <rPh sb="0" eb="2">
      <t>レンドウ</t>
    </rPh>
    <rPh sb="2" eb="4">
      <t>セイギョ</t>
    </rPh>
    <rPh sb="4" eb="5">
      <t>バン</t>
    </rPh>
    <phoneticPr fontId="2"/>
  </si>
  <si>
    <t>ガス圧式</t>
    <rPh sb="2" eb="3">
      <t>アツ</t>
    </rPh>
    <rPh sb="3" eb="4">
      <t>シキ</t>
    </rPh>
    <phoneticPr fontId="2"/>
  </si>
  <si>
    <t>電気式</t>
    <rPh sb="0" eb="3">
      <t>デンキシキ</t>
    </rPh>
    <phoneticPr fontId="2"/>
  </si>
  <si>
    <t>起動容器開放装置</t>
    <rPh sb="0" eb="2">
      <t>キドウ</t>
    </rPh>
    <rPh sb="2" eb="4">
      <t>ヨウキ</t>
    </rPh>
    <rPh sb="4" eb="6">
      <t>カイホウ</t>
    </rPh>
    <rPh sb="6" eb="8">
      <t>ソウチ</t>
    </rPh>
    <phoneticPr fontId="2"/>
  </si>
  <si>
    <t>電磁式</t>
    <rPh sb="0" eb="3">
      <t>デンジシキ</t>
    </rPh>
    <phoneticPr fontId="2"/>
  </si>
  <si>
    <t>容器弁開放装置</t>
    <rPh sb="0" eb="2">
      <t>ヨウキ</t>
    </rPh>
    <rPh sb="2" eb="3">
      <t>ベン</t>
    </rPh>
    <rPh sb="3" eb="5">
      <t>カイホウ</t>
    </rPh>
    <rPh sb="5" eb="7">
      <t>ソウチ</t>
    </rPh>
    <phoneticPr fontId="2"/>
  </si>
  <si>
    <t>調整弁共</t>
    <rPh sb="0" eb="3">
      <t>チョウセイベン</t>
    </rPh>
    <rPh sb="3" eb="4">
      <t>トモ</t>
    </rPh>
    <phoneticPr fontId="2"/>
  </si>
  <si>
    <t>加圧用窒素ガス容器</t>
    <rPh sb="0" eb="2">
      <t>カアツ</t>
    </rPh>
    <rPh sb="2" eb="3">
      <t>ヨウ</t>
    </rPh>
    <rPh sb="3" eb="5">
      <t>チッソ</t>
    </rPh>
    <rPh sb="7" eb="9">
      <t>ヨウキ</t>
    </rPh>
    <phoneticPr fontId="2"/>
  </si>
  <si>
    <t>付属弁類含</t>
    <rPh sb="0" eb="2">
      <t>フゾク</t>
    </rPh>
    <rPh sb="2" eb="3">
      <t>ベン</t>
    </rPh>
    <rPh sb="3" eb="4">
      <t>ルイ</t>
    </rPh>
    <rPh sb="4" eb="5">
      <t>フク</t>
    </rPh>
    <phoneticPr fontId="2"/>
  </si>
  <si>
    <t>粉末貯蔵タンク</t>
    <rPh sb="0" eb="2">
      <t>フンマツ</t>
    </rPh>
    <rPh sb="2" eb="4">
      <t>チョゾウ</t>
    </rPh>
    <phoneticPr fontId="2"/>
  </si>
  <si>
    <t>すべり台（６階以上）</t>
    <rPh sb="3" eb="4">
      <t>ダイ</t>
    </rPh>
    <rPh sb="6" eb="7">
      <t>カイ</t>
    </rPh>
    <rPh sb="7" eb="9">
      <t>イジョウ</t>
    </rPh>
    <phoneticPr fontId="2"/>
  </si>
  <si>
    <t xml:space="preserve">  避　難　器　具　</t>
    <rPh sb="2" eb="3">
      <t>ヒ</t>
    </rPh>
    <rPh sb="4" eb="5">
      <t>ナン</t>
    </rPh>
    <rPh sb="6" eb="7">
      <t>キ</t>
    </rPh>
    <rPh sb="8" eb="9">
      <t>グ</t>
    </rPh>
    <phoneticPr fontId="2"/>
  </si>
  <si>
    <t xml:space="preserve">連 結 送 水 管 </t>
    <rPh sb="0" eb="1">
      <t>レン</t>
    </rPh>
    <rPh sb="2" eb="3">
      <t>ムスブ</t>
    </rPh>
    <rPh sb="4" eb="5">
      <t>ソウ</t>
    </rPh>
    <rPh sb="6" eb="7">
      <t>ミズ</t>
    </rPh>
    <rPh sb="8" eb="9">
      <t>カン</t>
    </rPh>
    <phoneticPr fontId="2"/>
  </si>
  <si>
    <t>非常電源（自家発電設備）</t>
    <rPh sb="0" eb="2">
      <t>ヒジョウ</t>
    </rPh>
    <rPh sb="2" eb="4">
      <t>デンゲン</t>
    </rPh>
    <rPh sb="5" eb="6">
      <t>ジ</t>
    </rPh>
    <rPh sb="6" eb="7">
      <t>カ</t>
    </rPh>
    <rPh sb="7" eb="8">
      <t>ハツ</t>
    </rPh>
    <rPh sb="8" eb="9">
      <t>デン</t>
    </rPh>
    <rPh sb="9" eb="10">
      <t>セツ</t>
    </rPh>
    <rPh sb="10" eb="11">
      <t>ソナエ</t>
    </rPh>
    <phoneticPr fontId="2"/>
  </si>
  <si>
    <t>非常電源（専用受電設備）</t>
    <rPh sb="0" eb="2">
      <t>ヒジョウ</t>
    </rPh>
    <rPh sb="2" eb="4">
      <t>デンゲン</t>
    </rPh>
    <rPh sb="5" eb="7">
      <t>センヨウ</t>
    </rPh>
    <rPh sb="7" eb="9">
      <t>ジュデン</t>
    </rPh>
    <rPh sb="9" eb="11">
      <t>セツビ</t>
    </rPh>
    <phoneticPr fontId="2"/>
  </si>
  <si>
    <t>非常電源（蓄電池設備）</t>
    <rPh sb="0" eb="2">
      <t>ヒジョウ</t>
    </rPh>
    <rPh sb="2" eb="4">
      <t>デンゲン</t>
    </rPh>
    <rPh sb="5" eb="6">
      <t>チク</t>
    </rPh>
    <rPh sb="6" eb="7">
      <t>デン</t>
    </rPh>
    <rPh sb="7" eb="8">
      <t>イケ</t>
    </rPh>
    <rPh sb="8" eb="9">
      <t>セツ</t>
    </rPh>
    <rPh sb="9" eb="10">
      <t>ソナエ</t>
    </rPh>
    <phoneticPr fontId="2"/>
  </si>
  <si>
    <t>内　　　訳　　　書</t>
    <rPh sb="0" eb="1">
      <t>ウチ</t>
    </rPh>
    <rPh sb="4" eb="5">
      <t>ヤク</t>
    </rPh>
    <rPh sb="8" eb="9">
      <t>ショ</t>
    </rPh>
    <phoneticPr fontId="2"/>
  </si>
  <si>
    <t>御　見　積　書</t>
    <rPh sb="0" eb="1">
      <t>オ</t>
    </rPh>
    <rPh sb="2" eb="3">
      <t>ミ</t>
    </rPh>
    <rPh sb="4" eb="5">
      <t>セキ</t>
    </rPh>
    <rPh sb="6" eb="7">
      <t>ショ</t>
    </rPh>
    <phoneticPr fontId="2"/>
  </si>
  <si>
    <t>　　　整流装置 ・４８Ｖ</t>
    <rPh sb="3" eb="5">
      <t>セイリュウ</t>
    </rPh>
    <rPh sb="5" eb="7">
      <t>ソウチ</t>
    </rPh>
    <phoneticPr fontId="2"/>
  </si>
  <si>
    <t>　　　整流装置・４８Ｖ</t>
    <rPh sb="3" eb="5">
      <t>セイリュウ</t>
    </rPh>
    <rPh sb="5" eb="7">
      <t>ソウチ</t>
    </rPh>
    <phoneticPr fontId="2"/>
  </si>
  <si>
    <t>　　　整流装置・１００～２００Ｖ</t>
    <rPh sb="3" eb="5">
      <t>セイリュウ</t>
    </rPh>
    <rPh sb="5" eb="7">
      <t>ソウチ</t>
    </rPh>
    <phoneticPr fontId="2"/>
  </si>
  <si>
    <t>　　　蓄電池・４８Ｖ</t>
    <rPh sb="3" eb="6">
      <t>チクデンチ</t>
    </rPh>
    <phoneticPr fontId="2"/>
  </si>
  <si>
    <t>　　　蓄電池・１００～２００Ｖ</t>
    <rPh sb="3" eb="6">
      <t>チクデンチ</t>
    </rPh>
    <phoneticPr fontId="2"/>
  </si>
  <si>
    <t>　　　整流装置 ・１００～２００Ｖ</t>
    <rPh sb="3" eb="5">
      <t>セイリュウ</t>
    </rPh>
    <rPh sb="5" eb="7">
      <t>ソウチ</t>
    </rPh>
    <phoneticPr fontId="2"/>
  </si>
  <si>
    <t>発行より3ヶ月間</t>
    <rPh sb="0" eb="2">
      <t>ハッコウ</t>
    </rPh>
    <rPh sb="6" eb="7">
      <t>ゲツ</t>
    </rPh>
    <rPh sb="7" eb="8">
      <t>カン</t>
    </rPh>
    <phoneticPr fontId="2"/>
  </si>
  <si>
    <t>株式会社　○○防災設備</t>
    <rPh sb="0" eb="4">
      <t>カブシキガイシャ</t>
    </rPh>
    <rPh sb="7" eb="9">
      <t>ボウサイ</t>
    </rPh>
    <rPh sb="9" eb="11">
      <t>セツビ</t>
    </rPh>
    <phoneticPr fontId="2"/>
  </si>
  <si>
    <t>福岡県</t>
    <rPh sb="0" eb="3">
      <t>フクオカケン</t>
    </rPh>
    <phoneticPr fontId="2"/>
  </si>
  <si>
    <t>○○ビル　消防用設備保守点検業務</t>
    <rPh sb="5" eb="8">
      <t>ショウボウヨウ</t>
    </rPh>
    <rPh sb="8" eb="10">
      <t>セツビ</t>
    </rPh>
    <rPh sb="10" eb="12">
      <t>ホシュ</t>
    </rPh>
    <rPh sb="12" eb="14">
      <t>テンケン</t>
    </rPh>
    <rPh sb="14" eb="16">
      <t>ギョウム</t>
    </rPh>
    <phoneticPr fontId="2"/>
  </si>
  <si>
    <t>二酸化炭素貯蔵用容器</t>
    <rPh sb="0" eb="3">
      <t>ニサンカ</t>
    </rPh>
    <rPh sb="3" eb="5">
      <t>タンソ</t>
    </rPh>
    <rPh sb="5" eb="8">
      <t>チョゾウヨウ</t>
    </rPh>
    <rPh sb="8" eb="10">
      <t>ヨウキ</t>
    </rPh>
    <phoneticPr fontId="2"/>
  </si>
  <si>
    <t>出 　精　 値　 引 　き</t>
    <rPh sb="0" eb="1">
      <t>デ</t>
    </rPh>
    <rPh sb="3" eb="4">
      <t>セイ</t>
    </rPh>
    <rPh sb="6" eb="7">
      <t>アタイ</t>
    </rPh>
    <rPh sb="9" eb="10">
      <t>イン</t>
    </rPh>
    <phoneticPr fontId="2"/>
  </si>
  <si>
    <t>小                  　　計</t>
    <rPh sb="0" eb="1">
      <t>オ</t>
    </rPh>
    <rPh sb="21" eb="22">
      <t>ケイ</t>
    </rPh>
    <phoneticPr fontId="2"/>
  </si>
  <si>
    <t>その他の経費用小計</t>
    <rPh sb="2" eb="3">
      <t>タ</t>
    </rPh>
    <rPh sb="4" eb="6">
      <t>ケイヒ</t>
    </rPh>
    <rPh sb="6" eb="7">
      <t>ヨウ</t>
    </rPh>
    <rPh sb="7" eb="8">
      <t>オ</t>
    </rPh>
    <rPh sb="8" eb="9">
      <t>ケイ</t>
    </rPh>
    <phoneticPr fontId="2"/>
  </si>
  <si>
    <t>消防訓練立会費</t>
    <rPh sb="0" eb="2">
      <t>ショウボウ</t>
    </rPh>
    <rPh sb="2" eb="4">
      <t>クンレン</t>
    </rPh>
    <rPh sb="4" eb="6">
      <t>タチアイ</t>
    </rPh>
    <rPh sb="6" eb="7">
      <t>ヒ</t>
    </rPh>
    <phoneticPr fontId="2"/>
  </si>
  <si>
    <t>その他工事（　　　　　　　　　　　　　　）</t>
    <rPh sb="2" eb="3">
      <t>タ</t>
    </rPh>
    <rPh sb="3" eb="5">
      <t>コウジ</t>
    </rPh>
    <phoneticPr fontId="2"/>
  </si>
  <si>
    <t>合　　　　　　　　　　計</t>
    <rPh sb="0" eb="1">
      <t>ゴウ</t>
    </rPh>
    <rPh sb="11" eb="12">
      <t>ケイ</t>
    </rPh>
    <phoneticPr fontId="2"/>
  </si>
  <si>
    <t>小　　　　計</t>
    <rPh sb="0" eb="1">
      <t>オ</t>
    </rPh>
    <rPh sb="5" eb="6">
      <t>ケイ</t>
    </rPh>
    <phoneticPr fontId="2"/>
  </si>
  <si>
    <t>　泡消火器　１００型</t>
    <rPh sb="1" eb="2">
      <t>アワ</t>
    </rPh>
    <rPh sb="2" eb="5">
      <t>ショウカキ</t>
    </rPh>
    <rPh sb="9" eb="10">
      <t>ガタ</t>
    </rPh>
    <phoneticPr fontId="2"/>
  </si>
  <si>
    <t>　泡消火器　　１０型</t>
    <rPh sb="1" eb="2">
      <t>アワ</t>
    </rPh>
    <rPh sb="2" eb="5">
      <t>ショウカキ</t>
    </rPh>
    <rPh sb="9" eb="10">
      <t>ガタ</t>
    </rPh>
    <phoneticPr fontId="2"/>
  </si>
  <si>
    <t>　粉末加圧式消火器　</t>
    <rPh sb="1" eb="3">
      <t>フンマツ</t>
    </rPh>
    <rPh sb="3" eb="6">
      <t>カアツシキ</t>
    </rPh>
    <rPh sb="6" eb="9">
      <t>ショウカキ</t>
    </rPh>
    <phoneticPr fontId="2"/>
  </si>
  <si>
    <t>　粉末車載式消火器　</t>
    <rPh sb="1" eb="3">
      <t>フンマツ</t>
    </rPh>
    <rPh sb="3" eb="5">
      <t>シャサイ</t>
    </rPh>
    <rPh sb="5" eb="6">
      <t>シキ</t>
    </rPh>
    <rPh sb="6" eb="9">
      <t>ショウカキ</t>
    </rPh>
    <phoneticPr fontId="2"/>
  </si>
  <si>
    <t>　粉末蓄圧式消火器　</t>
    <rPh sb="1" eb="3">
      <t>フンマツ</t>
    </rPh>
    <rPh sb="3" eb="4">
      <t>チク</t>
    </rPh>
    <rPh sb="4" eb="5">
      <t>アツ</t>
    </rPh>
    <rPh sb="5" eb="6">
      <t>シキ</t>
    </rPh>
    <rPh sb="6" eb="9">
      <t>ショウカキ</t>
    </rPh>
    <phoneticPr fontId="2"/>
  </si>
  <si>
    <t>　強化液消火器</t>
    <rPh sb="1" eb="3">
      <t>キョウカ</t>
    </rPh>
    <rPh sb="3" eb="4">
      <t>エキ</t>
    </rPh>
    <rPh sb="4" eb="7">
      <t>ショウカキ</t>
    </rPh>
    <phoneticPr fontId="2"/>
  </si>
  <si>
    <t>　二酸化炭素消火器　</t>
    <rPh sb="1" eb="4">
      <t>ニサンカ</t>
    </rPh>
    <rPh sb="4" eb="6">
      <t>タンソ</t>
    </rPh>
    <rPh sb="6" eb="9">
      <t>ショウカキ</t>
    </rPh>
    <phoneticPr fontId="2"/>
  </si>
  <si>
    <t>５型</t>
    <rPh sb="1" eb="2">
      <t>ガタ</t>
    </rPh>
    <phoneticPr fontId="2"/>
  </si>
  <si>
    <t>７型</t>
    <rPh sb="1" eb="2">
      <t>ガタ</t>
    </rPh>
    <phoneticPr fontId="2"/>
  </si>
  <si>
    <t>１０型</t>
    <rPh sb="2" eb="3">
      <t>ガタ</t>
    </rPh>
    <phoneticPr fontId="2"/>
  </si>
  <si>
    <t>５０型以上</t>
    <rPh sb="2" eb="3">
      <t>ガタ</t>
    </rPh>
    <rPh sb="3" eb="5">
      <t>イジョウ</t>
    </rPh>
    <phoneticPr fontId="2"/>
  </si>
  <si>
    <t xml:space="preserve">  ハロゲン化物消火器</t>
    <rPh sb="6" eb="7">
      <t>カ</t>
    </rPh>
    <rPh sb="7" eb="8">
      <t>ブツ</t>
    </rPh>
    <rPh sb="8" eb="11">
      <t>ショウカキ</t>
    </rPh>
    <phoneticPr fontId="2"/>
  </si>
  <si>
    <t>小型</t>
    <rPh sb="0" eb="2">
      <t>コガタ</t>
    </rPh>
    <phoneticPr fontId="2"/>
  </si>
  <si>
    <t>蓄圧式</t>
    <rPh sb="0" eb="1">
      <t>チク</t>
    </rPh>
    <rPh sb="1" eb="2">
      <t>アツ</t>
    </rPh>
    <rPh sb="2" eb="3">
      <t>シキ</t>
    </rPh>
    <phoneticPr fontId="2"/>
  </si>
  <si>
    <t>　　　小型消火器(１０型以下）</t>
    <rPh sb="3" eb="5">
      <t>コガタ</t>
    </rPh>
    <rPh sb="5" eb="8">
      <t>ショウカキ</t>
    </rPh>
    <rPh sb="11" eb="12">
      <t>ガタ</t>
    </rPh>
    <rPh sb="12" eb="14">
      <t>イカ</t>
    </rPh>
    <phoneticPr fontId="2"/>
  </si>
  <si>
    <t>　　　小型消火器(２０型）</t>
    <rPh sb="3" eb="5">
      <t>コガタ</t>
    </rPh>
    <rPh sb="5" eb="8">
      <t>ショウカキ</t>
    </rPh>
    <rPh sb="11" eb="12">
      <t>ガタ</t>
    </rPh>
    <phoneticPr fontId="2"/>
  </si>
  <si>
    <t>　　　大型消火器（５０型)</t>
    <rPh sb="3" eb="5">
      <t>オオガタ</t>
    </rPh>
    <rPh sb="5" eb="8">
      <t>ショウカキ</t>
    </rPh>
    <rPh sb="11" eb="12">
      <t>ガタ</t>
    </rPh>
    <phoneticPr fontId="2"/>
  </si>
  <si>
    <t>消火栓</t>
    <rPh sb="0" eb="3">
      <t>ショウカセン</t>
    </rPh>
    <phoneticPr fontId="2"/>
  </si>
  <si>
    <t>圧力タンク（起動装置）</t>
    <rPh sb="0" eb="2">
      <t>アツリョク</t>
    </rPh>
    <rPh sb="6" eb="8">
      <t>キドウ</t>
    </rPh>
    <rPh sb="8" eb="10">
      <t>ソウチ</t>
    </rPh>
    <phoneticPr fontId="2"/>
  </si>
  <si>
    <t>連動又は放水試験費</t>
    <rPh sb="0" eb="2">
      <t>レンドウ</t>
    </rPh>
    <rPh sb="2" eb="3">
      <t>マタ</t>
    </rPh>
    <rPh sb="4" eb="6">
      <t>ホウスイ</t>
    </rPh>
    <rPh sb="6" eb="8">
      <t>シケン</t>
    </rPh>
    <rPh sb="8" eb="9">
      <t>ヒ</t>
    </rPh>
    <phoneticPr fontId="2"/>
  </si>
  <si>
    <t>副受信機</t>
    <rPh sb="0" eb="1">
      <t>フク</t>
    </rPh>
    <rPh sb="1" eb="4">
      <t>ジュシンキ</t>
    </rPh>
    <phoneticPr fontId="2"/>
  </si>
  <si>
    <t>差動式又は補償式ｽﾎﾟｯﾄ型感知器</t>
    <rPh sb="0" eb="2">
      <t>サドウ</t>
    </rPh>
    <rPh sb="2" eb="3">
      <t>シキ</t>
    </rPh>
    <rPh sb="3" eb="4">
      <t>マタ</t>
    </rPh>
    <rPh sb="5" eb="7">
      <t>ホショウ</t>
    </rPh>
    <rPh sb="7" eb="8">
      <t>シキ</t>
    </rPh>
    <rPh sb="13" eb="14">
      <t>カン</t>
    </rPh>
    <rPh sb="14" eb="16">
      <t>カンチ</t>
    </rPh>
    <rPh sb="16" eb="17">
      <t>キ</t>
    </rPh>
    <phoneticPr fontId="2"/>
  </si>
  <si>
    <t>二信号式</t>
    <rPh sb="0" eb="1">
      <t>ニ</t>
    </rPh>
    <rPh sb="1" eb="3">
      <t>シンゴウ</t>
    </rPh>
    <rPh sb="3" eb="4">
      <t>シキ</t>
    </rPh>
    <phoneticPr fontId="2"/>
  </si>
  <si>
    <t>熱（定温）煙複合式感知器</t>
    <rPh sb="0" eb="1">
      <t>ネツ</t>
    </rPh>
    <rPh sb="2" eb="4">
      <t>テイオン</t>
    </rPh>
    <rPh sb="5" eb="6">
      <t>ケムリ</t>
    </rPh>
    <rPh sb="6" eb="8">
      <t>フクゴウ</t>
    </rPh>
    <rPh sb="8" eb="9">
      <t>シキ</t>
    </rPh>
    <rPh sb="9" eb="12">
      <t>カンチキ</t>
    </rPh>
    <phoneticPr fontId="2"/>
  </si>
  <si>
    <t>赤外線・紫外線　炎感知器</t>
    <rPh sb="0" eb="3">
      <t>セキガイセン</t>
    </rPh>
    <rPh sb="4" eb="7">
      <t>シガイセン</t>
    </rPh>
    <rPh sb="8" eb="9">
      <t>ホノオ</t>
    </rPh>
    <rPh sb="9" eb="12">
      <t>カンチキ</t>
    </rPh>
    <phoneticPr fontId="2"/>
  </si>
  <si>
    <t>アナログ式熱感知器</t>
    <rPh sb="4" eb="5">
      <t>シキ</t>
    </rPh>
    <rPh sb="5" eb="6">
      <t>ネツ</t>
    </rPh>
    <rPh sb="6" eb="9">
      <t>カンチキ</t>
    </rPh>
    <phoneticPr fontId="2"/>
  </si>
  <si>
    <t>アナログ式煙感知器</t>
    <rPh sb="4" eb="5">
      <t>シキ</t>
    </rPh>
    <rPh sb="5" eb="6">
      <t>ケムリ</t>
    </rPh>
    <rPh sb="6" eb="9">
      <t>カンチキ</t>
    </rPh>
    <phoneticPr fontId="2"/>
  </si>
  <si>
    <t>自動試験機能付　煙感知器</t>
    <rPh sb="0" eb="2">
      <t>ジドウ</t>
    </rPh>
    <rPh sb="2" eb="4">
      <t>シケン</t>
    </rPh>
    <rPh sb="4" eb="6">
      <t>キノウ</t>
    </rPh>
    <rPh sb="6" eb="7">
      <t>ツ</t>
    </rPh>
    <rPh sb="8" eb="9">
      <t>ケムリ</t>
    </rPh>
    <rPh sb="9" eb="12">
      <t>カンチキ</t>
    </rPh>
    <phoneticPr fontId="2"/>
  </si>
  <si>
    <t>自動試験機能付　熱感知器</t>
    <rPh sb="0" eb="2">
      <t>ジドウ</t>
    </rPh>
    <rPh sb="2" eb="4">
      <t>シケン</t>
    </rPh>
    <rPh sb="4" eb="6">
      <t>キノウ</t>
    </rPh>
    <rPh sb="6" eb="7">
      <t>ツ</t>
    </rPh>
    <rPh sb="8" eb="11">
      <t>ネツカンチ</t>
    </rPh>
    <rPh sb="11" eb="12">
      <t>キ</t>
    </rPh>
    <phoneticPr fontId="2"/>
  </si>
  <si>
    <t>１人工＝</t>
    <rPh sb="1" eb="2">
      <t>ニン</t>
    </rPh>
    <rPh sb="2" eb="3">
      <t>コウ</t>
    </rPh>
    <phoneticPr fontId="2"/>
  </si>
  <si>
    <t>機器総合点検</t>
    <rPh sb="0" eb="2">
      <t>キキ</t>
    </rPh>
    <rPh sb="2" eb="4">
      <t>ソウゴウ</t>
    </rPh>
    <rPh sb="4" eb="6">
      <t>テンケン</t>
    </rPh>
    <phoneticPr fontId="2"/>
  </si>
  <si>
    <t>操作部（電源部）</t>
    <rPh sb="0" eb="3">
      <t>ソウサブ</t>
    </rPh>
    <rPh sb="4" eb="7">
      <t>デンゲンブ</t>
    </rPh>
    <phoneticPr fontId="2"/>
  </si>
  <si>
    <t>起動装置（発信機、押しボタン）</t>
    <rPh sb="0" eb="2">
      <t>キドウ</t>
    </rPh>
    <rPh sb="2" eb="4">
      <t>ソウチ</t>
    </rPh>
    <rPh sb="5" eb="8">
      <t>ハッシンキ</t>
    </rPh>
    <rPh sb="9" eb="10">
      <t>オ</t>
    </rPh>
    <phoneticPr fontId="2"/>
  </si>
  <si>
    <t>音響装置</t>
    <rPh sb="0" eb="2">
      <t>オンキョウ</t>
    </rPh>
    <rPh sb="2" eb="4">
      <t>ソウチ</t>
    </rPh>
    <phoneticPr fontId="2"/>
  </si>
  <si>
    <t>複合装置</t>
    <rPh sb="0" eb="2">
      <t>フクゴウ</t>
    </rPh>
    <rPh sb="2" eb="4">
      <t>ソウチ</t>
    </rPh>
    <phoneticPr fontId="2"/>
  </si>
  <si>
    <t>一体型</t>
    <rPh sb="0" eb="3">
      <t>イッタイガタ</t>
    </rPh>
    <phoneticPr fontId="2"/>
  </si>
  <si>
    <t>非常警報設備（非常ベル）</t>
    <rPh sb="0" eb="1">
      <t>ヒ</t>
    </rPh>
    <rPh sb="1" eb="2">
      <t>ツネ</t>
    </rPh>
    <rPh sb="2" eb="4">
      <t>ケイホウ</t>
    </rPh>
    <rPh sb="4" eb="6">
      <t>セツビ</t>
    </rPh>
    <rPh sb="7" eb="9">
      <t>ヒジョウ</t>
    </rPh>
    <phoneticPr fontId="2"/>
  </si>
  <si>
    <t>　非常警報設備（非常ベル）</t>
    <rPh sb="1" eb="3">
      <t>ヒジョウ</t>
    </rPh>
    <rPh sb="3" eb="5">
      <t>ケイホウ</t>
    </rPh>
    <rPh sb="5" eb="7">
      <t>セツビ</t>
    </rPh>
    <rPh sb="8" eb="10">
      <t>ヒジョウ</t>
    </rPh>
    <phoneticPr fontId="2"/>
  </si>
  <si>
    <t>消防機関へ通報する自動火災報知設備</t>
    <rPh sb="0" eb="2">
      <t>ショウボウ</t>
    </rPh>
    <rPh sb="2" eb="4">
      <t>キカン</t>
    </rPh>
    <rPh sb="5" eb="7">
      <t>ツウホウ</t>
    </rPh>
    <rPh sb="9" eb="17">
      <t>ジドウ</t>
    </rPh>
    <phoneticPr fontId="2"/>
  </si>
  <si>
    <t>装置本体</t>
    <rPh sb="0" eb="2">
      <t>ソウチ</t>
    </rPh>
    <rPh sb="2" eb="4">
      <t>ホンタイ</t>
    </rPh>
    <phoneticPr fontId="2"/>
  </si>
  <si>
    <t>手動起動装置等</t>
    <rPh sb="0" eb="2">
      <t>シュドウ</t>
    </rPh>
    <rPh sb="2" eb="4">
      <t>キドウ</t>
    </rPh>
    <rPh sb="4" eb="6">
      <t>ソウチ</t>
    </rPh>
    <rPh sb="6" eb="7">
      <t>ナド</t>
    </rPh>
    <phoneticPr fontId="2"/>
  </si>
  <si>
    <t>発報確認ランプ</t>
    <rPh sb="0" eb="1">
      <t>ハツ</t>
    </rPh>
    <rPh sb="1" eb="2">
      <t>ホウ</t>
    </rPh>
    <rPh sb="2" eb="4">
      <t>カクニン</t>
    </rPh>
    <phoneticPr fontId="2"/>
  </si>
  <si>
    <t>起動作動確認</t>
    <rPh sb="0" eb="2">
      <t>キドウ</t>
    </rPh>
    <rPh sb="2" eb="4">
      <t>サドウ</t>
    </rPh>
    <rPh sb="4" eb="6">
      <t>カクニン</t>
    </rPh>
    <phoneticPr fontId="2"/>
  </si>
  <si>
    <t>通話機能確認</t>
    <rPh sb="0" eb="2">
      <t>ツウワ</t>
    </rPh>
    <rPh sb="2" eb="4">
      <t>キノウ</t>
    </rPh>
    <rPh sb="4" eb="6">
      <t>カクニン</t>
    </rPh>
    <phoneticPr fontId="2"/>
  </si>
  <si>
    <t>専用試験器使用</t>
    <rPh sb="0" eb="2">
      <t>センヨウ</t>
    </rPh>
    <rPh sb="2" eb="5">
      <t>シケンキ</t>
    </rPh>
    <rPh sb="5" eb="7">
      <t>シヨウ</t>
    </rPh>
    <phoneticPr fontId="2"/>
  </si>
  <si>
    <t>専用電源</t>
    <rPh sb="0" eb="2">
      <t>センヨウ</t>
    </rPh>
    <rPh sb="2" eb="4">
      <t>デンゲン</t>
    </rPh>
    <phoneticPr fontId="2"/>
  </si>
  <si>
    <t>専用電話機</t>
    <rPh sb="0" eb="2">
      <t>センヨウ</t>
    </rPh>
    <rPh sb="2" eb="5">
      <t>デンワキ</t>
    </rPh>
    <phoneticPr fontId="2"/>
  </si>
  <si>
    <t>　消防機関へ通報する火災報知設備</t>
    <rPh sb="1" eb="3">
      <t>ショウボウ</t>
    </rPh>
    <rPh sb="3" eb="5">
      <t>キカン</t>
    </rPh>
    <rPh sb="6" eb="8">
      <t>ツウホウ</t>
    </rPh>
    <rPh sb="10" eb="12">
      <t>カサイ</t>
    </rPh>
    <rPh sb="12" eb="14">
      <t>ホウチ</t>
    </rPh>
    <rPh sb="14" eb="16">
      <t>セツビ</t>
    </rPh>
    <phoneticPr fontId="2"/>
  </si>
  <si>
    <t>不活性ガス消火設備</t>
    <rPh sb="0" eb="3">
      <t>フカッセイ</t>
    </rPh>
    <rPh sb="5" eb="7">
      <t>ショウカ</t>
    </rPh>
    <rPh sb="7" eb="9">
      <t>セツビ</t>
    </rPh>
    <phoneticPr fontId="2"/>
  </si>
  <si>
    <t>　内蔵型</t>
    <rPh sb="1" eb="4">
      <t>ナイゾウガタ</t>
    </rPh>
    <phoneticPr fontId="2"/>
  </si>
  <si>
    <t>ハロンガス本体容器</t>
    <rPh sb="5" eb="6">
      <t>ホン</t>
    </rPh>
    <rPh sb="6" eb="7">
      <t>タイ</t>
    </rPh>
    <rPh sb="7" eb="9">
      <t>ヨウキ</t>
    </rPh>
    <phoneticPr fontId="2"/>
  </si>
  <si>
    <t>薬剤点検</t>
    <rPh sb="0" eb="2">
      <t>ヤクザイ</t>
    </rPh>
    <rPh sb="2" eb="4">
      <t>テンケン</t>
    </rPh>
    <phoneticPr fontId="2"/>
  </si>
  <si>
    <t>容器弁開放装置</t>
    <rPh sb="0" eb="3">
      <t>ヨウキベン</t>
    </rPh>
    <rPh sb="3" eb="5">
      <t>カイホウ</t>
    </rPh>
    <rPh sb="5" eb="7">
      <t>ソウチ</t>
    </rPh>
    <phoneticPr fontId="2"/>
  </si>
  <si>
    <t>作動試験</t>
    <rPh sb="0" eb="2">
      <t>サドウ</t>
    </rPh>
    <rPh sb="2" eb="4">
      <t>シケン</t>
    </rPh>
    <phoneticPr fontId="2"/>
  </si>
  <si>
    <t>噴射ヘッド</t>
    <phoneticPr fontId="2"/>
  </si>
  <si>
    <t>消火栓起動装置</t>
    <rPh sb="0" eb="3">
      <t>ショウカセン</t>
    </rPh>
    <rPh sb="3" eb="5">
      <t>キドウ</t>
    </rPh>
    <rPh sb="5" eb="7">
      <t>ソウチ</t>
    </rPh>
    <phoneticPr fontId="2"/>
  </si>
  <si>
    <t>増幅器操作部</t>
    <rPh sb="0" eb="3">
      <t>ゾウフクキ</t>
    </rPh>
    <rPh sb="3" eb="5">
      <t>ソウサ</t>
    </rPh>
    <rPh sb="5" eb="6">
      <t>ブ</t>
    </rPh>
    <phoneticPr fontId="2"/>
  </si>
  <si>
    <t>誘導灯</t>
    <phoneticPr fontId="2"/>
  </si>
  <si>
    <t>緩降機（４階）</t>
    <rPh sb="0" eb="3">
      <t>カンコウキ</t>
    </rPh>
    <rPh sb="5" eb="6">
      <t>カイ</t>
    </rPh>
    <phoneticPr fontId="2"/>
  </si>
  <si>
    <t>緩降機（５階）</t>
    <rPh sb="0" eb="3">
      <t>カンコウキ</t>
    </rPh>
    <rPh sb="5" eb="6">
      <t>カイ</t>
    </rPh>
    <phoneticPr fontId="2"/>
  </si>
  <si>
    <t>緩降機（６階）</t>
    <rPh sb="0" eb="3">
      <t>カンコウキ</t>
    </rPh>
    <rPh sb="5" eb="6">
      <t>カイ</t>
    </rPh>
    <phoneticPr fontId="2"/>
  </si>
  <si>
    <t>階</t>
    <rPh sb="0" eb="1">
      <t>カイ</t>
    </rPh>
    <phoneticPr fontId="2"/>
  </si>
  <si>
    <t>避難はしご（４階）</t>
    <rPh sb="0" eb="2">
      <t>ヒナン</t>
    </rPh>
    <rPh sb="7" eb="8">
      <t>カイ</t>
    </rPh>
    <phoneticPr fontId="2"/>
  </si>
  <si>
    <t>避難はしご（５階）</t>
    <rPh sb="0" eb="2">
      <t>ヒナン</t>
    </rPh>
    <rPh sb="7" eb="8">
      <t>カイ</t>
    </rPh>
    <phoneticPr fontId="2"/>
  </si>
  <si>
    <t>避難はしご（６階）</t>
    <rPh sb="0" eb="2">
      <t>ヒナン</t>
    </rPh>
    <rPh sb="7" eb="8">
      <t>カイ</t>
    </rPh>
    <phoneticPr fontId="2"/>
  </si>
  <si>
    <t>固定はしご</t>
    <rPh sb="0" eb="2">
      <t>コテイ</t>
    </rPh>
    <phoneticPr fontId="2"/>
  </si>
  <si>
    <t>避難はしご　（</t>
    <rPh sb="0" eb="2">
      <t>ヒナン</t>
    </rPh>
    <phoneticPr fontId="2"/>
  </si>
  <si>
    <t>）</t>
    <phoneticPr fontId="2"/>
  </si>
  <si>
    <t>避難はしご（２階）</t>
    <rPh sb="0" eb="2">
      <t>ヒナン</t>
    </rPh>
    <rPh sb="7" eb="8">
      <t>カイ</t>
    </rPh>
    <phoneticPr fontId="2"/>
  </si>
  <si>
    <t>避難はしご（３階）</t>
    <rPh sb="0" eb="2">
      <t>ヒナン</t>
    </rPh>
    <rPh sb="7" eb="8">
      <t>カイ</t>
    </rPh>
    <phoneticPr fontId="2"/>
  </si>
  <si>
    <t>緩降機</t>
    <rPh sb="0" eb="3">
      <t>カンコウキ</t>
    </rPh>
    <phoneticPr fontId="2"/>
  </si>
  <si>
    <t>　（</t>
    <phoneticPr fontId="2"/>
  </si>
  <si>
    <t>救助袋・斜降式（４階）</t>
    <rPh sb="0" eb="2">
      <t>キュウジョ</t>
    </rPh>
    <rPh sb="2" eb="3">
      <t>フクロ</t>
    </rPh>
    <rPh sb="4" eb="7">
      <t>シャコウシキ</t>
    </rPh>
    <rPh sb="9" eb="10">
      <t>カイ</t>
    </rPh>
    <phoneticPr fontId="2"/>
  </si>
  <si>
    <t>救助袋・斜降式（５階）</t>
    <rPh sb="0" eb="2">
      <t>キュウジョ</t>
    </rPh>
    <rPh sb="2" eb="3">
      <t>フクロ</t>
    </rPh>
    <rPh sb="4" eb="7">
      <t>シャコウシキ</t>
    </rPh>
    <rPh sb="9" eb="10">
      <t>カイ</t>
    </rPh>
    <phoneticPr fontId="2"/>
  </si>
  <si>
    <t>救助袋・垂直式（４階）</t>
    <rPh sb="0" eb="2">
      <t>キュウジョ</t>
    </rPh>
    <rPh sb="2" eb="3">
      <t>フクロ</t>
    </rPh>
    <rPh sb="4" eb="6">
      <t>スイチョク</t>
    </rPh>
    <rPh sb="6" eb="7">
      <t>シキ</t>
    </rPh>
    <rPh sb="9" eb="10">
      <t>カイ</t>
    </rPh>
    <phoneticPr fontId="2"/>
  </si>
  <si>
    <t>救助袋・垂直式（５階）</t>
    <rPh sb="0" eb="2">
      <t>キュウジョ</t>
    </rPh>
    <rPh sb="2" eb="3">
      <t>フクロ</t>
    </rPh>
    <rPh sb="4" eb="6">
      <t>スイチョク</t>
    </rPh>
    <rPh sb="6" eb="7">
      <t>シキ</t>
    </rPh>
    <rPh sb="9" eb="10">
      <t>カイ</t>
    </rPh>
    <phoneticPr fontId="2"/>
  </si>
  <si>
    <t>救助袋・垂直式　（</t>
    <rPh sb="0" eb="2">
      <t>キュウジョ</t>
    </rPh>
    <rPh sb="2" eb="3">
      <t>フクロ</t>
    </rPh>
    <rPh sb="4" eb="6">
      <t>スイチョク</t>
    </rPh>
    <rPh sb="6" eb="7">
      <t>シキ</t>
    </rPh>
    <phoneticPr fontId="2"/>
  </si>
  <si>
    <t>　階）</t>
    <rPh sb="1" eb="2">
      <t>カイ</t>
    </rPh>
    <phoneticPr fontId="2"/>
  </si>
  <si>
    <t>救助袋・斜降式　（</t>
    <rPh sb="0" eb="2">
      <t>キュウジョ</t>
    </rPh>
    <rPh sb="2" eb="3">
      <t>フクロ</t>
    </rPh>
    <rPh sb="4" eb="7">
      <t>シャコウシキ</t>
    </rPh>
    <phoneticPr fontId="2"/>
  </si>
  <si>
    <t>自然排煙口（排煙窓）</t>
    <rPh sb="0" eb="2">
      <t>シゼン</t>
    </rPh>
    <rPh sb="2" eb="5">
      <t>ハイエンコウ</t>
    </rPh>
    <rPh sb="6" eb="8">
      <t>ハイエン</t>
    </rPh>
    <rPh sb="8" eb="9">
      <t>マド</t>
    </rPh>
    <phoneticPr fontId="2"/>
  </si>
  <si>
    <t>ダンパー（FD以外）</t>
    <rPh sb="7" eb="9">
      <t>イガイ</t>
    </rPh>
    <phoneticPr fontId="2"/>
  </si>
  <si>
    <t>ヒューズ式ダンパー</t>
    <rPh sb="4" eb="5">
      <t>シキ</t>
    </rPh>
    <phoneticPr fontId="2"/>
  </si>
  <si>
    <t>防火戸（温度ヒューズ式）</t>
    <rPh sb="0" eb="2">
      <t>ボウカ</t>
    </rPh>
    <rPh sb="2" eb="3">
      <t>ト</t>
    </rPh>
    <rPh sb="4" eb="6">
      <t>オンド</t>
    </rPh>
    <rPh sb="10" eb="11">
      <t>シキ</t>
    </rPh>
    <phoneticPr fontId="2"/>
  </si>
  <si>
    <t>防火戸（引き戸式・ウェイト閉鎖型）</t>
    <rPh sb="0" eb="2">
      <t>ボウカ</t>
    </rPh>
    <rPh sb="2" eb="3">
      <t>ト</t>
    </rPh>
    <rPh sb="4" eb="5">
      <t>ヒ</t>
    </rPh>
    <rPh sb="6" eb="7">
      <t>ド</t>
    </rPh>
    <rPh sb="7" eb="8">
      <t>シキ</t>
    </rPh>
    <rPh sb="13" eb="15">
      <t>ヘイサ</t>
    </rPh>
    <rPh sb="15" eb="16">
      <t>ガタ</t>
    </rPh>
    <phoneticPr fontId="2"/>
  </si>
  <si>
    <t>防火戸（引戸式折たたみ型）</t>
    <rPh sb="0" eb="2">
      <t>ボウカ</t>
    </rPh>
    <rPh sb="2" eb="3">
      <t>ト</t>
    </rPh>
    <rPh sb="4" eb="5">
      <t>ヒ</t>
    </rPh>
    <rPh sb="5" eb="6">
      <t>ド</t>
    </rPh>
    <rPh sb="6" eb="7">
      <t>シキ</t>
    </rPh>
    <rPh sb="7" eb="8">
      <t>オ</t>
    </rPh>
    <rPh sb="11" eb="12">
      <t>ガタ</t>
    </rPh>
    <phoneticPr fontId="2"/>
  </si>
  <si>
    <t>連動なし</t>
    <rPh sb="0" eb="2">
      <t>レンドウ</t>
    </rPh>
    <phoneticPr fontId="2"/>
  </si>
  <si>
    <t>煙連動</t>
    <rPh sb="0" eb="1">
      <t>ケムリ</t>
    </rPh>
    <rPh sb="1" eb="3">
      <t>レンドウ</t>
    </rPh>
    <phoneticPr fontId="2"/>
  </si>
  <si>
    <t>電動式シャッター</t>
    <rPh sb="0" eb="3">
      <t>デンドウシキ</t>
    </rPh>
    <phoneticPr fontId="2"/>
  </si>
  <si>
    <t>手動式シャッター</t>
    <rPh sb="0" eb="2">
      <t>シュドウ</t>
    </rPh>
    <rPh sb="2" eb="3">
      <t>シキ</t>
    </rPh>
    <phoneticPr fontId="2"/>
  </si>
  <si>
    <t>防火戸（片開き）</t>
    <rPh sb="0" eb="2">
      <t>ボウカ</t>
    </rPh>
    <rPh sb="2" eb="3">
      <t>ト</t>
    </rPh>
    <rPh sb="4" eb="6">
      <t>カタビラ</t>
    </rPh>
    <phoneticPr fontId="2"/>
  </si>
  <si>
    <t>防火戸（両開き）</t>
    <rPh sb="0" eb="2">
      <t>ボウカ</t>
    </rPh>
    <rPh sb="2" eb="3">
      <t>ト</t>
    </rPh>
    <rPh sb="4" eb="6">
      <t>リョウビラ</t>
    </rPh>
    <phoneticPr fontId="2"/>
  </si>
  <si>
    <t>垂直降下式垂れ壁</t>
    <rPh sb="0" eb="2">
      <t>スイチョク</t>
    </rPh>
    <rPh sb="2" eb="5">
      <t>コウカシキ</t>
    </rPh>
    <rPh sb="5" eb="6">
      <t>タ</t>
    </rPh>
    <rPh sb="7" eb="8">
      <t>カベ</t>
    </rPh>
    <phoneticPr fontId="2"/>
  </si>
  <si>
    <t>ハッチ</t>
    <phoneticPr fontId="2"/>
  </si>
  <si>
    <t>放水用具格納箱</t>
    <rPh sb="0" eb="2">
      <t>ホウスイ</t>
    </rPh>
    <rPh sb="2" eb="4">
      <t>ヨウグ</t>
    </rPh>
    <rPh sb="4" eb="7">
      <t>カクノウバコ</t>
    </rPh>
    <phoneticPr fontId="2"/>
  </si>
  <si>
    <t>　非常電源自家発電設備</t>
    <rPh sb="1" eb="3">
      <t>ヒジョウ</t>
    </rPh>
    <rPh sb="3" eb="5">
      <t>デンゲン</t>
    </rPh>
    <rPh sb="5" eb="6">
      <t>ジ</t>
    </rPh>
    <rPh sb="6" eb="7">
      <t>カ</t>
    </rPh>
    <rPh sb="7" eb="8">
      <t>ハツ</t>
    </rPh>
    <rPh sb="8" eb="9">
      <t>デン</t>
    </rPh>
    <rPh sb="9" eb="11">
      <t>セツビ</t>
    </rPh>
    <phoneticPr fontId="2"/>
  </si>
  <si>
    <t>　非常電源蓄電池設備</t>
    <rPh sb="1" eb="3">
      <t>ヒジョウ</t>
    </rPh>
    <rPh sb="3" eb="5">
      <t>デンゲン</t>
    </rPh>
    <rPh sb="5" eb="8">
      <t>チクデンチ</t>
    </rPh>
    <rPh sb="8" eb="10">
      <t>セツビ</t>
    </rPh>
    <phoneticPr fontId="2"/>
  </si>
  <si>
    <t>　不活性ガス消火設備</t>
    <rPh sb="1" eb="4">
      <t>フカッセイ</t>
    </rPh>
    <rPh sb="6" eb="8">
      <t>ショウカ</t>
    </rPh>
    <rPh sb="8" eb="10">
      <t>セツビ</t>
    </rPh>
    <phoneticPr fontId="2"/>
  </si>
  <si>
    <t>※負荷試験は別途とします。</t>
    <rPh sb="1" eb="3">
      <t>フカ</t>
    </rPh>
    <rPh sb="3" eb="5">
      <t>シケン</t>
    </rPh>
    <rPh sb="6" eb="8">
      <t>ベット</t>
    </rPh>
    <phoneticPr fontId="2"/>
  </si>
  <si>
    <t>　非常電源専用受電設備</t>
    <rPh sb="1" eb="3">
      <t>ヒジョウ</t>
    </rPh>
    <rPh sb="3" eb="5">
      <t>デンゲン</t>
    </rPh>
    <rPh sb="5" eb="7">
      <t>センヨウ</t>
    </rPh>
    <rPh sb="7" eb="9">
      <t>ジュデン</t>
    </rPh>
    <rPh sb="9" eb="11">
      <t>セツビ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</si>
</sst>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 * #,##0_ ;_ * \-#,##0_ ;_ * &quot;-&quot;_ ;_ @_ "/>
    <numFmt numFmtId="43" formatCode="_ * #,##0.00_ ;_ * \-#,##0.00_ ;_ * &quot;-&quot;??_ ;_ @_ "/>
    <numFmt numFmtId="176" formatCode="#,##0.000_ "/>
    <numFmt numFmtId="177" formatCode="#,##0.000_);[Red]\(#,##0.000\)"/>
    <numFmt numFmtId="178" formatCode="0.000_ "/>
    <numFmt numFmtId="179" formatCode="#,##0_ "/>
    <numFmt numFmtId="180" formatCode="#,##0_);[Red]\(#,##0\)"/>
    <numFmt numFmtId="183" formatCode="0.000_);[Red]\(0.000\)"/>
    <numFmt numFmtId="184" formatCode="0_);[Red]\(0\)"/>
    <numFmt numFmtId="185" formatCode="_ * #,##0.000_ ;_ * \-#,##0.000_ ;_ * &quot;-&quot;???_ ;_ @_ "/>
    <numFmt numFmtId="188" formatCode="[$-F800]dddd\,\ mmmm\ dd\,\ yyyy"/>
    <numFmt numFmtId="189" formatCode="&quot;¥&quot;#,##0_);[Red]\(&quot;¥&quot;#,##0\)"/>
    <numFmt numFmtId="190" formatCode="#,##0.00_);[Red]\(#,##0.00\)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gray06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6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41" fontId="1" fillId="0" borderId="9" xfId="0" applyNumberFormat="1" applyFont="1" applyBorder="1" applyAlignment="1">
      <alignment horizontal="right" vertical="center"/>
    </xf>
    <xf numFmtId="41" fontId="1" fillId="0" borderId="10" xfId="0" applyNumberFormat="1" applyFont="1" applyBorder="1" applyAlignment="1">
      <alignment horizontal="right" vertical="center"/>
    </xf>
    <xf numFmtId="41" fontId="1" fillId="0" borderId="11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41" fontId="12" fillId="0" borderId="9" xfId="0" applyNumberFormat="1" applyFont="1" applyBorder="1" applyAlignment="1">
      <alignment horizontal="right" vertical="center"/>
    </xf>
    <xf numFmtId="41" fontId="12" fillId="0" borderId="9" xfId="0" applyNumberFormat="1" applyFont="1" applyBorder="1" applyAlignment="1">
      <alignment vertical="center"/>
    </xf>
    <xf numFmtId="41" fontId="1" fillId="0" borderId="5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41" fontId="1" fillId="0" borderId="6" xfId="0" applyNumberFormat="1" applyFont="1" applyBorder="1" applyAlignment="1">
      <alignment horizontal="right" vertical="center"/>
    </xf>
    <xf numFmtId="41" fontId="1" fillId="0" borderId="13" xfId="0" applyNumberFormat="1" applyFont="1" applyBorder="1" applyAlignment="1">
      <alignment horizontal="right" vertical="center"/>
    </xf>
    <xf numFmtId="41" fontId="1" fillId="0" borderId="14" xfId="0" applyNumberFormat="1" applyFont="1" applyBorder="1" applyAlignment="1">
      <alignment horizontal="right" vertical="center"/>
    </xf>
    <xf numFmtId="176" fontId="3" fillId="0" borderId="0" xfId="0" applyNumberFormat="1" applyFont="1">
      <alignment vertical="center"/>
    </xf>
    <xf numFmtId="176" fontId="3" fillId="0" borderId="2" xfId="0" applyNumberFormat="1" applyFont="1" applyBorder="1" applyAlignment="1">
      <alignment horizontal="center" vertical="center"/>
    </xf>
    <xf numFmtId="178" fontId="3" fillId="0" borderId="0" xfId="0" applyNumberFormat="1" applyFont="1">
      <alignment vertical="center"/>
    </xf>
    <xf numFmtId="178" fontId="3" fillId="0" borderId="1" xfId="0" applyNumberFormat="1" applyFont="1" applyBorder="1" applyAlignment="1">
      <alignment horizontal="center" vertical="center"/>
    </xf>
    <xf numFmtId="178" fontId="3" fillId="0" borderId="0" xfId="0" applyNumberFormat="1" applyFont="1" applyBorder="1" applyAlignment="1">
      <alignment vertical="center"/>
    </xf>
    <xf numFmtId="179" fontId="1" fillId="0" borderId="5" xfId="0" applyNumberFormat="1" applyFont="1" applyBorder="1" applyAlignment="1">
      <alignment horizontal="right" vertical="center"/>
    </xf>
    <xf numFmtId="180" fontId="12" fillId="0" borderId="9" xfId="0" applyNumberFormat="1" applyFont="1" applyBorder="1" applyAlignment="1">
      <alignment horizontal="right" vertical="center"/>
    </xf>
    <xf numFmtId="41" fontId="1" fillId="0" borderId="15" xfId="0" applyNumberFormat="1" applyFont="1" applyBorder="1" applyAlignment="1">
      <alignment vertical="center"/>
    </xf>
    <xf numFmtId="41" fontId="1" fillId="0" borderId="16" xfId="0" applyNumberFormat="1" applyFont="1" applyBorder="1" applyAlignment="1">
      <alignment vertical="center"/>
    </xf>
    <xf numFmtId="41" fontId="1" fillId="0" borderId="15" xfId="0" applyNumberFormat="1" applyFont="1" applyBorder="1" applyAlignment="1">
      <alignment horizontal="right" vertical="center"/>
    </xf>
    <xf numFmtId="41" fontId="1" fillId="0" borderId="16" xfId="0" applyNumberFormat="1" applyFont="1" applyBorder="1" applyAlignment="1">
      <alignment horizontal="right" vertical="center"/>
    </xf>
    <xf numFmtId="41" fontId="1" fillId="0" borderId="13" xfId="0" applyNumberFormat="1" applyFont="1" applyBorder="1" applyAlignment="1">
      <alignment vertical="center"/>
    </xf>
    <xf numFmtId="41" fontId="1" fillId="0" borderId="10" xfId="0" applyNumberFormat="1" applyFont="1" applyBorder="1" applyAlignment="1">
      <alignment vertical="center"/>
    </xf>
    <xf numFmtId="41" fontId="1" fillId="0" borderId="6" xfId="0" applyNumberFormat="1" applyFont="1" applyBorder="1" applyAlignment="1">
      <alignment vertical="center"/>
    </xf>
    <xf numFmtId="41" fontId="1" fillId="0" borderId="9" xfId="0" applyNumberFormat="1" applyFont="1" applyBorder="1" applyAlignment="1">
      <alignment vertical="center"/>
    </xf>
    <xf numFmtId="41" fontId="1" fillId="0" borderId="14" xfId="0" applyNumberFormat="1" applyFont="1" applyBorder="1" applyAlignment="1">
      <alignment vertical="center"/>
    </xf>
    <xf numFmtId="41" fontId="1" fillId="0" borderId="11" xfId="0" applyNumberFormat="1" applyFont="1" applyBorder="1" applyAlignment="1">
      <alignment vertical="center"/>
    </xf>
    <xf numFmtId="41" fontId="1" fillId="0" borderId="17" xfId="0" applyNumberFormat="1" applyFont="1" applyBorder="1" applyAlignment="1">
      <alignment vertical="center"/>
    </xf>
    <xf numFmtId="41" fontId="1" fillId="0" borderId="17" xfId="0" applyNumberFormat="1" applyFont="1" applyBorder="1" applyAlignment="1">
      <alignment horizontal="right" vertical="center"/>
    </xf>
    <xf numFmtId="41" fontId="1" fillId="0" borderId="18" xfId="0" applyNumberFormat="1" applyFont="1" applyBorder="1" applyAlignment="1">
      <alignment vertical="center"/>
    </xf>
    <xf numFmtId="41" fontId="1" fillId="0" borderId="18" xfId="0" applyNumberFormat="1" applyFont="1" applyBorder="1" applyAlignment="1">
      <alignment horizontal="right" vertical="center"/>
    </xf>
    <xf numFmtId="178" fontId="3" fillId="0" borderId="2" xfId="0" applyNumberFormat="1" applyFont="1" applyBorder="1" applyAlignment="1">
      <alignment horizontal="center" vertical="center"/>
    </xf>
    <xf numFmtId="178" fontId="1" fillId="0" borderId="4" xfId="0" applyNumberFormat="1" applyFont="1" applyBorder="1" applyAlignment="1">
      <alignment vertical="center"/>
    </xf>
    <xf numFmtId="176" fontId="6" fillId="0" borderId="0" xfId="0" applyNumberFormat="1" applyFont="1">
      <alignment vertical="center"/>
    </xf>
    <xf numFmtId="178" fontId="3" fillId="0" borderId="0" xfId="0" applyNumberFormat="1" applyFont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178" fontId="3" fillId="0" borderId="0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179" fontId="3" fillId="0" borderId="0" xfId="0" applyNumberFormat="1" applyFont="1">
      <alignment vertical="center"/>
    </xf>
    <xf numFmtId="179" fontId="3" fillId="0" borderId="4" xfId="0" applyNumberFormat="1" applyFont="1" applyBorder="1" applyAlignment="1">
      <alignment vertical="center"/>
    </xf>
    <xf numFmtId="179" fontId="1" fillId="0" borderId="6" xfId="0" applyNumberFormat="1" applyFont="1" applyBorder="1" applyAlignment="1">
      <alignment vertical="center"/>
    </xf>
    <xf numFmtId="179" fontId="12" fillId="0" borderId="9" xfId="0" applyNumberFormat="1" applyFont="1" applyBorder="1" applyAlignment="1">
      <alignment horizontal="right" vertical="center"/>
    </xf>
    <xf numFmtId="179" fontId="0" fillId="0" borderId="0" xfId="0" applyNumberFormat="1">
      <alignment vertical="center"/>
    </xf>
    <xf numFmtId="179" fontId="3" fillId="0" borderId="2" xfId="0" applyNumberFormat="1" applyFont="1" applyBorder="1" applyAlignment="1">
      <alignment horizontal="left" vertical="center"/>
    </xf>
    <xf numFmtId="179" fontId="3" fillId="0" borderId="2" xfId="0" applyNumberFormat="1" applyFont="1" applyBorder="1" applyAlignment="1">
      <alignment vertical="center"/>
    </xf>
    <xf numFmtId="183" fontId="3" fillId="0" borderId="0" xfId="0" applyNumberFormat="1" applyFont="1">
      <alignment vertical="center"/>
    </xf>
    <xf numFmtId="183" fontId="3" fillId="0" borderId="1" xfId="0" applyNumberFormat="1" applyFont="1" applyBorder="1" applyAlignment="1">
      <alignment horizontal="center" vertical="center"/>
    </xf>
    <xf numFmtId="183" fontId="3" fillId="0" borderId="0" xfId="0" applyNumberFormat="1" applyFont="1" applyBorder="1" applyAlignment="1">
      <alignment vertical="center"/>
    </xf>
    <xf numFmtId="180" fontId="3" fillId="0" borderId="0" xfId="0" applyNumberFormat="1" applyFont="1">
      <alignment vertical="center"/>
    </xf>
    <xf numFmtId="180" fontId="3" fillId="0" borderId="4" xfId="0" applyNumberFormat="1" applyFont="1" applyBorder="1" applyAlignment="1">
      <alignment vertical="center"/>
    </xf>
    <xf numFmtId="180" fontId="1" fillId="0" borderId="5" xfId="0" applyNumberFormat="1" applyFont="1" applyBorder="1" applyAlignment="1">
      <alignment horizontal="right" vertical="center"/>
    </xf>
    <xf numFmtId="180" fontId="1" fillId="0" borderId="6" xfId="0" applyNumberFormat="1" applyFont="1" applyBorder="1" applyAlignment="1">
      <alignment vertical="center"/>
    </xf>
    <xf numFmtId="180" fontId="0" fillId="0" borderId="9" xfId="0" applyNumberFormat="1" applyFont="1" applyBorder="1" applyAlignment="1">
      <alignment horizontal="right" vertical="center"/>
    </xf>
    <xf numFmtId="180" fontId="0" fillId="0" borderId="0" xfId="0" applyNumberFormat="1">
      <alignment vertical="center"/>
    </xf>
    <xf numFmtId="180" fontId="3" fillId="0" borderId="2" xfId="0" applyNumberFormat="1" applyFont="1" applyBorder="1" applyAlignment="1">
      <alignment horizontal="left" vertical="center"/>
    </xf>
    <xf numFmtId="180" fontId="1" fillId="0" borderId="20" xfId="0" applyNumberFormat="1" applyFont="1" applyBorder="1" applyAlignment="1">
      <alignment vertical="center"/>
    </xf>
    <xf numFmtId="180" fontId="12" fillId="0" borderId="9" xfId="0" applyNumberFormat="1" applyFont="1" applyBorder="1" applyAlignment="1">
      <alignment vertical="center"/>
    </xf>
    <xf numFmtId="180" fontId="3" fillId="0" borderId="2" xfId="0" applyNumberFormat="1" applyFont="1" applyBorder="1" applyAlignment="1">
      <alignment vertical="center"/>
    </xf>
    <xf numFmtId="183" fontId="6" fillId="0" borderId="0" xfId="0" applyNumberFormat="1" applyFont="1">
      <alignment vertical="center"/>
    </xf>
    <xf numFmtId="185" fontId="3" fillId="0" borderId="0" xfId="0" applyNumberFormat="1" applyFont="1">
      <alignment vertical="center"/>
    </xf>
    <xf numFmtId="185" fontId="1" fillId="0" borderId="7" xfId="0" applyNumberFormat="1" applyFont="1" applyBorder="1" applyAlignment="1">
      <alignment horizontal="right" vertical="center"/>
    </xf>
    <xf numFmtId="41" fontId="3" fillId="0" borderId="0" xfId="0" applyNumberFormat="1" applyFont="1">
      <alignment vertical="center"/>
    </xf>
    <xf numFmtId="41" fontId="10" fillId="0" borderId="0" xfId="0" applyNumberFormat="1" applyFont="1" applyAlignment="1">
      <alignment horizontal="left" vertical="center"/>
    </xf>
    <xf numFmtId="41" fontId="3" fillId="0" borderId="4" xfId="0" applyNumberFormat="1" applyFont="1" applyBorder="1" applyAlignment="1">
      <alignment vertical="center"/>
    </xf>
    <xf numFmtId="41" fontId="0" fillId="0" borderId="13" xfId="0" applyNumberFormat="1" applyFont="1" applyBorder="1" applyAlignment="1">
      <alignment vertical="center"/>
    </xf>
    <xf numFmtId="41" fontId="0" fillId="0" borderId="4" xfId="0" applyNumberFormat="1" applyFont="1" applyBorder="1" applyAlignment="1">
      <alignment vertical="center"/>
    </xf>
    <xf numFmtId="41" fontId="0" fillId="0" borderId="6" xfId="0" applyNumberFormat="1" applyFont="1" applyBorder="1" applyAlignment="1">
      <alignment vertical="center"/>
    </xf>
    <xf numFmtId="41" fontId="3" fillId="0" borderId="0" xfId="0" applyNumberFormat="1" applyFont="1" applyBorder="1" applyAlignment="1">
      <alignment vertical="center"/>
    </xf>
    <xf numFmtId="41" fontId="6" fillId="0" borderId="0" xfId="0" applyNumberFormat="1" applyFont="1">
      <alignment vertical="center"/>
    </xf>
    <xf numFmtId="41" fontId="0" fillId="0" borderId="0" xfId="0" applyNumberFormat="1">
      <alignment vertical="center"/>
    </xf>
    <xf numFmtId="41" fontId="3" fillId="0" borderId="2" xfId="0" applyNumberFormat="1" applyFont="1" applyBorder="1" applyAlignment="1">
      <alignment horizontal="left" vertical="center"/>
    </xf>
    <xf numFmtId="41" fontId="6" fillId="0" borderId="0" xfId="0" applyNumberFormat="1" applyFont="1" applyAlignment="1">
      <alignment horizontal="right" vertical="center"/>
    </xf>
    <xf numFmtId="179" fontId="0" fillId="0" borderId="13" xfId="0" applyNumberFormat="1" applyFont="1" applyBorder="1" applyAlignment="1">
      <alignment vertical="center"/>
    </xf>
    <xf numFmtId="185" fontId="0" fillId="0" borderId="10" xfId="0" applyNumberFormat="1" applyFont="1" applyBorder="1" applyAlignment="1">
      <alignment horizontal="right" vertical="center"/>
    </xf>
    <xf numFmtId="177" fontId="3" fillId="0" borderId="0" xfId="0" applyNumberFormat="1" applyFont="1">
      <alignment vertical="center"/>
    </xf>
    <xf numFmtId="177" fontId="6" fillId="0" borderId="0" xfId="0" applyNumberFormat="1" applyFont="1">
      <alignment vertical="center"/>
    </xf>
    <xf numFmtId="177" fontId="3" fillId="0" borderId="0" xfId="0" applyNumberFormat="1" applyFont="1" applyBorder="1" applyAlignment="1">
      <alignment vertical="center"/>
    </xf>
    <xf numFmtId="177" fontId="6" fillId="0" borderId="0" xfId="0" applyNumberFormat="1" applyFont="1" applyAlignment="1">
      <alignment horizontal="right" vertical="center"/>
    </xf>
    <xf numFmtId="177" fontId="3" fillId="0" borderId="1" xfId="0" applyNumberFormat="1" applyFont="1" applyBorder="1" applyAlignment="1">
      <alignment horizontal="center" vertical="center"/>
    </xf>
    <xf numFmtId="180" fontId="1" fillId="0" borderId="6" xfId="0" applyNumberFormat="1" applyFont="1" applyBorder="1" applyAlignment="1">
      <alignment horizontal="right" vertical="center"/>
    </xf>
    <xf numFmtId="177" fontId="3" fillId="0" borderId="2" xfId="0" applyNumberFormat="1" applyFont="1" applyBorder="1" applyAlignment="1">
      <alignment horizontal="center" vertical="center"/>
    </xf>
    <xf numFmtId="177" fontId="1" fillId="0" borderId="4" xfId="0" applyNumberFormat="1" applyFont="1" applyBorder="1" applyAlignment="1">
      <alignment vertical="center"/>
    </xf>
    <xf numFmtId="177" fontId="1" fillId="0" borderId="20" xfId="0" applyNumberFormat="1" applyFont="1" applyBorder="1" applyAlignment="1">
      <alignment vertical="center"/>
    </xf>
    <xf numFmtId="177" fontId="3" fillId="0" borderId="0" xfId="0" applyNumberFormat="1" applyFont="1" applyAlignment="1">
      <alignment horizontal="right" vertical="center"/>
    </xf>
    <xf numFmtId="183" fontId="3" fillId="0" borderId="0" xfId="0" applyNumberFormat="1" applyFont="1" applyAlignment="1">
      <alignment horizontal="right" vertical="center"/>
    </xf>
    <xf numFmtId="180" fontId="3" fillId="0" borderId="2" xfId="0" applyNumberFormat="1" applyFont="1" applyBorder="1" applyAlignment="1">
      <alignment horizontal="right" vertical="center"/>
    </xf>
    <xf numFmtId="177" fontId="0" fillId="0" borderId="0" xfId="0" applyNumberFormat="1">
      <alignment vertical="center"/>
    </xf>
    <xf numFmtId="176" fontId="1" fillId="0" borderId="4" xfId="0" applyNumberFormat="1" applyFont="1" applyBorder="1" applyAlignment="1">
      <alignment vertical="center"/>
    </xf>
    <xf numFmtId="178" fontId="6" fillId="0" borderId="0" xfId="0" applyNumberFormat="1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176" fontId="1" fillId="0" borderId="20" xfId="0" applyNumberFormat="1" applyFont="1" applyBorder="1" applyAlignment="1">
      <alignment vertical="center"/>
    </xf>
    <xf numFmtId="179" fontId="1" fillId="0" borderId="6" xfId="0" applyNumberFormat="1" applyFont="1" applyBorder="1" applyAlignment="1">
      <alignment horizontal="right" vertical="center"/>
    </xf>
    <xf numFmtId="0" fontId="3" fillId="0" borderId="21" xfId="0" applyFont="1" applyBorder="1" applyAlignment="1">
      <alignment vertical="center"/>
    </xf>
    <xf numFmtId="179" fontId="6" fillId="0" borderId="2" xfId="0" applyNumberFormat="1" applyFont="1" applyBorder="1" applyAlignment="1">
      <alignment horizontal="left" vertical="center"/>
    </xf>
    <xf numFmtId="0" fontId="13" fillId="0" borderId="0" xfId="0" applyFont="1">
      <alignment vertical="center"/>
    </xf>
    <xf numFmtId="176" fontId="6" fillId="0" borderId="2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179" fontId="6" fillId="0" borderId="0" xfId="0" applyNumberFormat="1" applyFont="1" applyBorder="1" applyAlignment="1">
      <alignment horizontal="center" vertical="center"/>
    </xf>
    <xf numFmtId="179" fontId="3" fillId="0" borderId="0" xfId="0" applyNumberFormat="1" applyFont="1" applyBorder="1" applyAlignment="1">
      <alignment vertical="center"/>
    </xf>
    <xf numFmtId="179" fontId="12" fillId="0" borderId="0" xfId="0" applyNumberFormat="1" applyFont="1" applyBorder="1" applyAlignment="1">
      <alignment horizontal="right" vertical="center"/>
    </xf>
    <xf numFmtId="179" fontId="12" fillId="0" borderId="9" xfId="0" applyNumberFormat="1" applyFont="1" applyBorder="1" applyAlignment="1">
      <alignment vertical="center"/>
    </xf>
    <xf numFmtId="185" fontId="1" fillId="0" borderId="13" xfId="0" applyNumberFormat="1" applyFont="1" applyBorder="1" applyAlignment="1">
      <alignment vertical="center"/>
    </xf>
    <xf numFmtId="185" fontId="1" fillId="0" borderId="14" xfId="0" applyNumberFormat="1" applyFont="1" applyBorder="1" applyAlignment="1">
      <alignment vertical="center"/>
    </xf>
    <xf numFmtId="185" fontId="1" fillId="0" borderId="6" xfId="0" applyNumberFormat="1" applyFont="1" applyBorder="1" applyAlignment="1">
      <alignment vertical="center"/>
    </xf>
    <xf numFmtId="0" fontId="3" fillId="0" borderId="5" xfId="0" applyFont="1" applyBorder="1">
      <alignment vertical="center"/>
    </xf>
    <xf numFmtId="41" fontId="3" fillId="0" borderId="7" xfId="0" applyNumberFormat="1" applyFont="1" applyBorder="1">
      <alignment vertical="center"/>
    </xf>
    <xf numFmtId="41" fontId="3" fillId="0" borderId="5" xfId="0" applyNumberFormat="1" applyFont="1" applyBorder="1">
      <alignment vertical="center"/>
    </xf>
    <xf numFmtId="41" fontId="3" fillId="0" borderId="22" xfId="0" applyNumberFormat="1" applyFont="1" applyBorder="1">
      <alignment vertical="center"/>
    </xf>
    <xf numFmtId="41" fontId="3" fillId="0" borderId="21" xfId="0" applyNumberFormat="1" applyFont="1" applyBorder="1">
      <alignment vertical="center"/>
    </xf>
    <xf numFmtId="41" fontId="9" fillId="2" borderId="2" xfId="0" applyNumberFormat="1" applyFont="1" applyFill="1" applyBorder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23" xfId="0" applyFont="1" applyBorder="1" applyAlignment="1">
      <alignment horizontal="right" vertical="center"/>
    </xf>
    <xf numFmtId="0" fontId="10" fillId="0" borderId="24" xfId="0" applyFont="1" applyBorder="1" applyAlignment="1">
      <alignment horizontal="right" vertical="center"/>
    </xf>
    <xf numFmtId="185" fontId="0" fillId="0" borderId="6" xfId="0" applyNumberFormat="1" applyFont="1" applyBorder="1" applyAlignment="1">
      <alignment vertical="center"/>
    </xf>
    <xf numFmtId="185" fontId="0" fillId="0" borderId="13" xfId="0" applyNumberFormat="1" applyFont="1" applyBorder="1" applyAlignment="1">
      <alignment vertical="center"/>
    </xf>
    <xf numFmtId="185" fontId="0" fillId="0" borderId="14" xfId="0" applyNumberFormat="1" applyFont="1" applyBorder="1" applyAlignment="1">
      <alignment vertical="center"/>
    </xf>
    <xf numFmtId="41" fontId="3" fillId="0" borderId="0" xfId="0" applyNumberFormat="1" applyFont="1" applyBorder="1" applyAlignment="1">
      <alignment horizontal="center" vertical="center"/>
    </xf>
    <xf numFmtId="179" fontId="12" fillId="0" borderId="25" xfId="0" applyNumberFormat="1" applyFont="1" applyBorder="1" applyAlignment="1">
      <alignment horizontal="right" vertical="center"/>
    </xf>
    <xf numFmtId="41" fontId="3" fillId="0" borderId="25" xfId="0" applyNumberFormat="1" applyFont="1" applyBorder="1" applyAlignment="1">
      <alignment horizontal="center" vertical="center"/>
    </xf>
    <xf numFmtId="41" fontId="1" fillId="0" borderId="4" xfId="0" applyNumberFormat="1" applyFont="1" applyBorder="1" applyAlignment="1">
      <alignment vertical="center"/>
    </xf>
    <xf numFmtId="41" fontId="12" fillId="0" borderId="6" xfId="0" applyNumberFormat="1" applyFont="1" applyBorder="1" applyAlignment="1">
      <alignment vertical="center"/>
    </xf>
    <xf numFmtId="41" fontId="0" fillId="0" borderId="6" xfId="0" applyNumberFormat="1" applyFont="1" applyBorder="1" applyAlignment="1">
      <alignment horizontal="right" vertical="center"/>
    </xf>
    <xf numFmtId="41" fontId="0" fillId="0" borderId="26" xfId="0" applyNumberFormat="1" applyFont="1" applyBorder="1" applyAlignment="1">
      <alignment vertical="center"/>
    </xf>
    <xf numFmtId="41" fontId="0" fillId="0" borderId="27" xfId="0" applyNumberFormat="1" applyFont="1" applyBorder="1" applyAlignment="1">
      <alignment vertical="center"/>
    </xf>
    <xf numFmtId="179" fontId="1" fillId="0" borderId="3" xfId="0" applyNumberFormat="1" applyFont="1" applyBorder="1" applyAlignment="1">
      <alignment horizontal="right" vertical="center"/>
    </xf>
    <xf numFmtId="179" fontId="1" fillId="0" borderId="27" xfId="0" applyNumberFormat="1" applyFont="1" applyBorder="1" applyAlignment="1">
      <alignment vertical="center"/>
    </xf>
    <xf numFmtId="179" fontId="12" fillId="0" borderId="28" xfId="0" applyNumberFormat="1" applyFont="1" applyBorder="1" applyAlignment="1">
      <alignment horizontal="right" vertical="center"/>
    </xf>
    <xf numFmtId="179" fontId="12" fillId="0" borderId="28" xfId="0" applyNumberFormat="1" applyFont="1" applyBorder="1" applyAlignment="1">
      <alignment vertical="center"/>
    </xf>
    <xf numFmtId="179" fontId="3" fillId="0" borderId="5" xfId="0" applyNumberFormat="1" applyFont="1" applyBorder="1" applyAlignment="1">
      <alignment horizontal="left" vertical="center"/>
    </xf>
    <xf numFmtId="176" fontId="0" fillId="0" borderId="20" xfId="0" applyNumberFormat="1" applyFont="1" applyBorder="1" applyAlignment="1">
      <alignment vertical="center"/>
    </xf>
    <xf numFmtId="179" fontId="0" fillId="0" borderId="6" xfId="0" applyNumberFormat="1" applyFont="1" applyBorder="1" applyAlignment="1">
      <alignment horizontal="right" vertical="center"/>
    </xf>
    <xf numFmtId="179" fontId="0" fillId="0" borderId="6" xfId="0" applyNumberFormat="1" applyFont="1" applyBorder="1" applyAlignment="1">
      <alignment vertical="center"/>
    </xf>
    <xf numFmtId="179" fontId="0" fillId="0" borderId="27" xfId="0" applyNumberFormat="1" applyFont="1" applyBorder="1" applyAlignment="1">
      <alignment horizontal="right" vertical="center"/>
    </xf>
    <xf numFmtId="179" fontId="0" fillId="0" borderId="27" xfId="0" applyNumberFormat="1" applyFont="1" applyBorder="1" applyAlignment="1">
      <alignment vertical="center"/>
    </xf>
    <xf numFmtId="179" fontId="0" fillId="0" borderId="7" xfId="0" applyNumberFormat="1" applyFont="1" applyBorder="1" applyAlignment="1">
      <alignment horizontal="right" vertical="center"/>
    </xf>
    <xf numFmtId="179" fontId="1" fillId="0" borderId="13" xfId="0" applyNumberFormat="1" applyFont="1" applyBorder="1" applyAlignment="1">
      <alignment vertical="center"/>
    </xf>
    <xf numFmtId="179" fontId="0" fillId="0" borderId="13" xfId="0" applyNumberFormat="1" applyFont="1" applyBorder="1" applyAlignment="1">
      <alignment horizontal="right" vertical="center"/>
    </xf>
    <xf numFmtId="179" fontId="1" fillId="0" borderId="29" xfId="0" applyNumberFormat="1" applyFont="1" applyBorder="1" applyAlignment="1">
      <alignment vertical="center"/>
    </xf>
    <xf numFmtId="179" fontId="0" fillId="0" borderId="29" xfId="0" applyNumberFormat="1" applyFont="1" applyBorder="1" applyAlignment="1">
      <alignment vertical="center"/>
    </xf>
    <xf numFmtId="177" fontId="0" fillId="0" borderId="20" xfId="0" applyNumberFormat="1" applyFont="1" applyBorder="1" applyAlignment="1">
      <alignment vertical="center"/>
    </xf>
    <xf numFmtId="179" fontId="12" fillId="0" borderId="10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41" fontId="1" fillId="0" borderId="29" xfId="0" applyNumberFormat="1" applyFont="1" applyBorder="1" applyAlignment="1">
      <alignment vertical="center"/>
    </xf>
    <xf numFmtId="41" fontId="1" fillId="0" borderId="30" xfId="0" applyNumberFormat="1" applyFont="1" applyBorder="1" applyAlignment="1">
      <alignment vertical="center"/>
    </xf>
    <xf numFmtId="41" fontId="1" fillId="0" borderId="29" xfId="0" applyNumberFormat="1" applyFont="1" applyBorder="1" applyAlignment="1">
      <alignment horizontal="right" vertical="center"/>
    </xf>
    <xf numFmtId="41" fontId="1" fillId="0" borderId="30" xfId="0" applyNumberFormat="1" applyFont="1" applyBorder="1" applyAlignment="1">
      <alignment horizontal="right" vertical="center"/>
    </xf>
    <xf numFmtId="41" fontId="3" fillId="0" borderId="31" xfId="0" applyNumberFormat="1" applyFont="1" applyBorder="1">
      <alignment vertical="center"/>
    </xf>
    <xf numFmtId="0" fontId="7" fillId="0" borderId="0" xfId="0" applyFont="1" applyAlignment="1">
      <alignment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83" fontId="3" fillId="0" borderId="2" xfId="0" applyNumberFormat="1" applyFont="1" applyBorder="1" applyAlignment="1">
      <alignment horizontal="center" vertical="center"/>
    </xf>
    <xf numFmtId="185" fontId="1" fillId="0" borderId="0" xfId="0" applyNumberFormat="1" applyFont="1" applyBorder="1" applyAlignment="1">
      <alignment horizontal="right" vertical="center"/>
    </xf>
    <xf numFmtId="185" fontId="0" fillId="0" borderId="0" xfId="0" applyNumberFormat="1" applyFont="1" applyBorder="1" applyAlignment="1">
      <alignment horizontal="right" vertical="center"/>
    </xf>
    <xf numFmtId="0" fontId="0" fillId="0" borderId="0" xfId="0" applyBorder="1">
      <alignment vertical="center"/>
    </xf>
    <xf numFmtId="179" fontId="1" fillId="0" borderId="7" xfId="0" applyNumberFormat="1" applyFont="1" applyBorder="1" applyAlignment="1">
      <alignment horizontal="right" vertical="center"/>
    </xf>
    <xf numFmtId="180" fontId="0" fillId="0" borderId="5" xfId="0" applyNumberFormat="1" applyFont="1" applyBorder="1" applyAlignment="1">
      <alignment horizontal="right" vertical="center"/>
    </xf>
    <xf numFmtId="180" fontId="0" fillId="0" borderId="6" xfId="0" applyNumberFormat="1" applyFont="1" applyBorder="1" applyAlignment="1">
      <alignment vertical="center"/>
    </xf>
    <xf numFmtId="180" fontId="0" fillId="0" borderId="10" xfId="0" applyNumberFormat="1" applyFont="1" applyBorder="1" applyAlignment="1">
      <alignment horizontal="right" vertical="center"/>
    </xf>
    <xf numFmtId="180" fontId="0" fillId="0" borderId="7" xfId="0" applyNumberFormat="1" applyFont="1" applyBorder="1" applyAlignment="1">
      <alignment horizontal="right" vertical="center"/>
    </xf>
    <xf numFmtId="180" fontId="0" fillId="0" borderId="13" xfId="0" applyNumberFormat="1" applyFont="1" applyBorder="1" applyAlignment="1">
      <alignment vertical="center"/>
    </xf>
    <xf numFmtId="180" fontId="0" fillId="0" borderId="13" xfId="0" applyNumberFormat="1" applyFont="1" applyBorder="1" applyAlignment="1">
      <alignment horizontal="right" vertical="center"/>
    </xf>
    <xf numFmtId="180" fontId="0" fillId="0" borderId="2" xfId="0" applyNumberFormat="1" applyFont="1" applyBorder="1" applyAlignment="1">
      <alignment vertical="center"/>
    </xf>
    <xf numFmtId="180" fontId="0" fillId="0" borderId="20" xfId="0" applyNumberFormat="1" applyFont="1" applyBorder="1" applyAlignment="1">
      <alignment vertical="center"/>
    </xf>
    <xf numFmtId="180" fontId="0" fillId="0" borderId="4" xfId="0" applyNumberFormat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179" fontId="0" fillId="0" borderId="4" xfId="0" applyNumberFormat="1" applyFont="1" applyBorder="1" applyAlignment="1">
      <alignment vertical="center"/>
    </xf>
    <xf numFmtId="180" fontId="0" fillId="0" borderId="11" xfId="0" applyNumberFormat="1" applyFont="1" applyBorder="1" applyAlignment="1">
      <alignment horizontal="right" vertical="center"/>
    </xf>
    <xf numFmtId="180" fontId="0" fillId="0" borderId="2" xfId="0" applyNumberFormat="1" applyFont="1" applyBorder="1" applyAlignment="1">
      <alignment horizontal="right" vertical="center"/>
    </xf>
    <xf numFmtId="180" fontId="1" fillId="0" borderId="7" xfId="0" applyNumberFormat="1" applyFont="1" applyBorder="1" applyAlignment="1">
      <alignment horizontal="right" vertical="center"/>
    </xf>
    <xf numFmtId="180" fontId="1" fillId="0" borderId="22" xfId="0" applyNumberFormat="1" applyFont="1" applyBorder="1" applyAlignment="1">
      <alignment horizontal="right" vertical="center"/>
    </xf>
    <xf numFmtId="180" fontId="1" fillId="0" borderId="4" xfId="0" applyNumberFormat="1" applyFont="1" applyBorder="1" applyAlignment="1">
      <alignment vertical="center"/>
    </xf>
    <xf numFmtId="180" fontId="0" fillId="0" borderId="9" xfId="0" applyNumberFormat="1" applyFont="1" applyBorder="1" applyAlignment="1">
      <alignment vertical="center"/>
    </xf>
    <xf numFmtId="180" fontId="1" fillId="0" borderId="13" xfId="0" applyNumberFormat="1" applyFont="1" applyBorder="1" applyAlignment="1">
      <alignment horizontal="right" vertical="center"/>
    </xf>
    <xf numFmtId="180" fontId="1" fillId="0" borderId="14" xfId="0" applyNumberFormat="1" applyFont="1" applyBorder="1" applyAlignment="1">
      <alignment horizontal="right" vertical="center"/>
    </xf>
    <xf numFmtId="180" fontId="1" fillId="0" borderId="20" xfId="0" applyNumberFormat="1" applyFont="1" applyBorder="1" applyAlignment="1">
      <alignment horizontal="right" vertical="center"/>
    </xf>
    <xf numFmtId="180" fontId="1" fillId="0" borderId="13" xfId="0" applyNumberFormat="1" applyFont="1" applyBorder="1" applyAlignment="1">
      <alignment vertical="center"/>
    </xf>
    <xf numFmtId="178" fontId="3" fillId="0" borderId="4" xfId="0" applyNumberFormat="1" applyFont="1" applyBorder="1" applyAlignment="1">
      <alignment horizontal="center" vertical="center"/>
    </xf>
    <xf numFmtId="185" fontId="3" fillId="0" borderId="1" xfId="0" applyNumberFormat="1" applyFont="1" applyBorder="1" applyAlignment="1">
      <alignment horizontal="center" vertical="center"/>
    </xf>
    <xf numFmtId="41" fontId="1" fillId="0" borderId="7" xfId="0" applyNumberFormat="1" applyFont="1" applyBorder="1" applyAlignment="1">
      <alignment horizontal="right" vertical="center"/>
    </xf>
    <xf numFmtId="41" fontId="0" fillId="0" borderId="9" xfId="0" applyNumberFormat="1" applyFont="1" applyBorder="1" applyAlignment="1">
      <alignment horizontal="right" vertical="center"/>
    </xf>
    <xf numFmtId="41" fontId="0" fillId="0" borderId="10" xfId="0" applyNumberFormat="1" applyFont="1" applyBorder="1" applyAlignment="1">
      <alignment horizontal="right" vertical="center"/>
    </xf>
    <xf numFmtId="41" fontId="0" fillId="0" borderId="2" xfId="0" applyNumberFormat="1" applyFont="1" applyBorder="1" applyAlignment="1">
      <alignment vertical="center"/>
    </xf>
    <xf numFmtId="41" fontId="0" fillId="0" borderId="13" xfId="0" applyNumberFormat="1" applyFont="1" applyBorder="1" applyAlignment="1">
      <alignment horizontal="right" vertical="center"/>
    </xf>
    <xf numFmtId="41" fontId="0" fillId="0" borderId="20" xfId="0" applyNumberFormat="1" applyFont="1" applyBorder="1" applyAlignment="1">
      <alignment vertical="center"/>
    </xf>
    <xf numFmtId="0" fontId="10" fillId="0" borderId="3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180" fontId="11" fillId="0" borderId="32" xfId="0" applyNumberFormat="1" applyFont="1" applyBorder="1" applyAlignment="1">
      <alignment horizontal="center" vertical="center" shrinkToFit="1"/>
    </xf>
    <xf numFmtId="180" fontId="11" fillId="0" borderId="33" xfId="0" applyNumberFormat="1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180" fontId="10" fillId="0" borderId="32" xfId="0" applyNumberFormat="1" applyFont="1" applyBorder="1" applyAlignment="1">
      <alignment horizontal="center" vertical="center" shrinkToFit="1"/>
    </xf>
    <xf numFmtId="180" fontId="10" fillId="0" borderId="33" xfId="0" applyNumberFormat="1" applyFont="1" applyBorder="1" applyAlignment="1">
      <alignment horizontal="center" vertical="center" shrinkToFit="1"/>
    </xf>
    <xf numFmtId="179" fontId="10" fillId="0" borderId="32" xfId="0" applyNumberFormat="1" applyFont="1" applyBorder="1" applyAlignment="1">
      <alignment horizontal="center" vertical="center" shrinkToFit="1"/>
    </xf>
    <xf numFmtId="179" fontId="10" fillId="0" borderId="33" xfId="0" applyNumberFormat="1" applyFont="1" applyBorder="1" applyAlignment="1">
      <alignment horizontal="center" vertical="center" shrinkToFit="1"/>
    </xf>
    <xf numFmtId="41" fontId="10" fillId="0" borderId="32" xfId="0" applyNumberFormat="1" applyFont="1" applyBorder="1" applyAlignment="1">
      <alignment horizontal="center" vertical="center" shrinkToFit="1"/>
    </xf>
    <xf numFmtId="41" fontId="10" fillId="0" borderId="33" xfId="0" applyNumberFormat="1" applyFont="1" applyBorder="1" applyAlignment="1">
      <alignment horizontal="center" vertical="center" shrinkToFit="1"/>
    </xf>
    <xf numFmtId="41" fontId="0" fillId="0" borderId="14" xfId="0" applyNumberFormat="1" applyFont="1" applyBorder="1" applyAlignment="1">
      <alignment vertical="center"/>
    </xf>
    <xf numFmtId="41" fontId="0" fillId="0" borderId="28" xfId="0" applyNumberFormat="1" applyFont="1" applyBorder="1" applyAlignment="1">
      <alignment horizontal="right" vertical="center"/>
    </xf>
    <xf numFmtId="41" fontId="0" fillId="0" borderId="13" xfId="0" applyNumberFormat="1" applyFont="1" applyBorder="1" applyAlignment="1">
      <alignment vertical="center" shrinkToFit="1"/>
    </xf>
    <xf numFmtId="0" fontId="15" fillId="0" borderId="2" xfId="0" applyFont="1" applyBorder="1" applyAlignment="1">
      <alignment horizontal="center" vertical="center"/>
    </xf>
    <xf numFmtId="180" fontId="10" fillId="0" borderId="32" xfId="0" applyNumberFormat="1" applyFont="1" applyBorder="1" applyAlignment="1">
      <alignment horizontal="center" vertical="center"/>
    </xf>
    <xf numFmtId="180" fontId="10" fillId="0" borderId="33" xfId="0" applyNumberFormat="1" applyFont="1" applyBorder="1" applyAlignment="1">
      <alignment horizontal="center" vertical="center"/>
    </xf>
    <xf numFmtId="41" fontId="0" fillId="0" borderId="6" xfId="0" applyNumberFormat="1" applyFont="1" applyBorder="1" applyAlignment="1">
      <alignment vertical="center" shrinkToFit="1"/>
    </xf>
    <xf numFmtId="179" fontId="0" fillId="0" borderId="13" xfId="0" applyNumberFormat="1" applyFont="1" applyBorder="1" applyAlignment="1">
      <alignment vertical="center" shrinkToFit="1"/>
    </xf>
    <xf numFmtId="179" fontId="0" fillId="0" borderId="14" xfId="0" applyNumberFormat="1" applyFont="1" applyBorder="1" applyAlignment="1">
      <alignment vertical="center" shrinkToFit="1"/>
    </xf>
    <xf numFmtId="41" fontId="0" fillId="0" borderId="5" xfId="0" applyNumberFormat="1" applyFont="1" applyBorder="1" applyAlignment="1">
      <alignment horizontal="right" vertical="center"/>
    </xf>
    <xf numFmtId="41" fontId="0" fillId="0" borderId="7" xfId="0" applyNumberFormat="1" applyFont="1" applyBorder="1" applyAlignment="1">
      <alignment horizontal="right" vertical="center"/>
    </xf>
    <xf numFmtId="41" fontId="0" fillId="0" borderId="2" xfId="0" applyNumberFormat="1" applyFont="1" applyBorder="1" applyAlignment="1">
      <alignment horizontal="right" vertical="center"/>
    </xf>
    <xf numFmtId="0" fontId="10" fillId="0" borderId="32" xfId="0" applyFont="1" applyBorder="1" applyAlignment="1">
      <alignment horizontal="center" vertical="center" textRotation="255" shrinkToFit="1"/>
    </xf>
    <xf numFmtId="0" fontId="10" fillId="0" borderId="23" xfId="0" applyFont="1" applyBorder="1" applyAlignment="1">
      <alignment horizontal="center" vertical="center" textRotation="255" shrinkToFit="1"/>
    </xf>
    <xf numFmtId="0" fontId="10" fillId="0" borderId="24" xfId="0" applyFont="1" applyBorder="1" applyAlignment="1">
      <alignment horizontal="center" vertical="center" textRotation="255" shrinkToFit="1"/>
    </xf>
    <xf numFmtId="0" fontId="15" fillId="0" borderId="2" xfId="0" applyFont="1" applyBorder="1" applyAlignment="1">
      <alignment horizontal="center" vertical="center" textRotation="255" shrinkToFit="1"/>
    </xf>
    <xf numFmtId="180" fontId="10" fillId="0" borderId="32" xfId="0" applyNumberFormat="1" applyFont="1" applyBorder="1" applyAlignment="1">
      <alignment horizontal="center" vertical="center" textRotation="255" shrinkToFit="1"/>
    </xf>
    <xf numFmtId="180" fontId="10" fillId="0" borderId="33" xfId="0" applyNumberFormat="1" applyFont="1" applyBorder="1" applyAlignment="1">
      <alignment horizontal="center" vertical="center" textRotation="255" shrinkToFit="1"/>
    </xf>
    <xf numFmtId="177" fontId="15" fillId="0" borderId="2" xfId="0" applyNumberFormat="1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3" fillId="0" borderId="17" xfId="0" applyFont="1" applyBorder="1">
      <alignment vertical="center"/>
    </xf>
    <xf numFmtId="179" fontId="10" fillId="0" borderId="34" xfId="0" applyNumberFormat="1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41" fontId="1" fillId="0" borderId="36" xfId="0" applyNumberFormat="1" applyFont="1" applyBorder="1" applyAlignment="1">
      <alignment horizontal="right" vertical="center"/>
    </xf>
    <xf numFmtId="41" fontId="1" fillId="0" borderId="21" xfId="0" applyNumberFormat="1" applyFont="1" applyBorder="1" applyAlignment="1">
      <alignment horizontal="right" vertical="center"/>
    </xf>
    <xf numFmtId="41" fontId="0" fillId="0" borderId="7" xfId="0" applyNumberFormat="1" applyBorder="1" applyAlignment="1">
      <alignment horizontal="right" vertical="center"/>
    </xf>
    <xf numFmtId="41" fontId="0" fillId="0" borderId="36" xfId="0" applyNumberFormat="1" applyFont="1" applyBorder="1" applyAlignment="1">
      <alignment horizontal="right" vertical="center"/>
    </xf>
    <xf numFmtId="41" fontId="0" fillId="0" borderId="21" xfId="0" applyNumberFormat="1" applyFont="1" applyBorder="1" applyAlignment="1">
      <alignment horizontal="right" vertical="center"/>
    </xf>
    <xf numFmtId="0" fontId="10" fillId="0" borderId="37" xfId="0" applyFont="1" applyBorder="1" applyAlignment="1">
      <alignment horizontal="center" vertical="center" shrinkToFit="1"/>
    </xf>
    <xf numFmtId="41" fontId="1" fillId="0" borderId="3" xfId="0" applyNumberFormat="1" applyFont="1" applyBorder="1" applyAlignment="1">
      <alignment horizontal="right" vertical="center"/>
    </xf>
    <xf numFmtId="41" fontId="1" fillId="0" borderId="26" xfId="0" applyNumberFormat="1" applyFont="1" applyBorder="1" applyAlignment="1">
      <alignment vertical="center"/>
    </xf>
    <xf numFmtId="41" fontId="12" fillId="0" borderId="2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41" fontId="0" fillId="0" borderId="10" xfId="0" applyNumberFormat="1" applyBorder="1" applyAlignment="1">
      <alignment horizontal="right" vertical="center"/>
    </xf>
    <xf numFmtId="41" fontId="1" fillId="0" borderId="13" xfId="0" applyNumberFormat="1" applyFont="1" applyBorder="1" applyAlignment="1">
      <alignment horizontal="center" vertical="center"/>
    </xf>
    <xf numFmtId="41" fontId="1" fillId="0" borderId="20" xfId="0" applyNumberFormat="1" applyFont="1" applyBorder="1" applyAlignment="1">
      <alignment vertical="center"/>
    </xf>
    <xf numFmtId="41" fontId="1" fillId="0" borderId="5" xfId="0" applyNumberFormat="1" applyFont="1" applyBorder="1" applyAlignment="1">
      <alignment horizontal="right" vertical="center" shrinkToFit="1"/>
    </xf>
    <xf numFmtId="41" fontId="1" fillId="0" borderId="6" xfId="0" applyNumberFormat="1" applyFont="1" applyBorder="1" applyAlignment="1">
      <alignment vertical="center" shrinkToFit="1"/>
    </xf>
    <xf numFmtId="41" fontId="12" fillId="0" borderId="9" xfId="0" applyNumberFormat="1" applyFont="1" applyBorder="1" applyAlignment="1">
      <alignment horizontal="right" vertical="center" shrinkToFit="1"/>
    </xf>
    <xf numFmtId="41" fontId="1" fillId="0" borderId="7" xfId="0" applyNumberFormat="1" applyFont="1" applyBorder="1" applyAlignment="1">
      <alignment horizontal="right" vertical="center" shrinkToFit="1"/>
    </xf>
    <xf numFmtId="41" fontId="1" fillId="0" borderId="13" xfId="0" applyNumberFormat="1" applyFont="1" applyBorder="1" applyAlignment="1">
      <alignment vertical="center" shrinkToFit="1"/>
    </xf>
    <xf numFmtId="41" fontId="0" fillId="0" borderId="10" xfId="0" applyNumberFormat="1" applyFont="1" applyBorder="1" applyAlignment="1">
      <alignment horizontal="right" vertical="center" shrinkToFit="1"/>
    </xf>
    <xf numFmtId="41" fontId="0" fillId="0" borderId="7" xfId="0" applyNumberFormat="1" applyFont="1" applyBorder="1" applyAlignment="1">
      <alignment horizontal="right" vertical="center" shrinkToFit="1"/>
    </xf>
    <xf numFmtId="41" fontId="0" fillId="0" borderId="13" xfId="0" applyNumberFormat="1" applyFont="1" applyBorder="1" applyAlignment="1">
      <alignment horizontal="right" vertical="center" shrinkToFit="1"/>
    </xf>
    <xf numFmtId="180" fontId="12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80" fontId="12" fillId="0" borderId="2" xfId="0" applyNumberFormat="1" applyFont="1" applyBorder="1" applyAlignment="1">
      <alignment horizontal="right" vertical="center"/>
    </xf>
    <xf numFmtId="0" fontId="7" fillId="3" borderId="0" xfId="0" applyFont="1" applyFill="1" applyAlignment="1">
      <alignment vertical="center"/>
    </xf>
    <xf numFmtId="188" fontId="3" fillId="0" borderId="0" xfId="0" applyNumberFormat="1" applyFont="1" applyAlignment="1">
      <alignment vertical="center"/>
    </xf>
    <xf numFmtId="179" fontId="0" fillId="0" borderId="20" xfId="0" applyNumberFormat="1" applyFont="1" applyBorder="1" applyAlignment="1">
      <alignment vertical="center"/>
    </xf>
    <xf numFmtId="180" fontId="1" fillId="0" borderId="1" xfId="0" applyNumberFormat="1" applyFont="1" applyBorder="1" applyAlignment="1">
      <alignment horizontal="right" vertical="center"/>
    </xf>
    <xf numFmtId="179" fontId="1" fillId="0" borderId="20" xfId="0" applyNumberFormat="1" applyFont="1" applyBorder="1" applyAlignment="1">
      <alignment vertical="center"/>
    </xf>
    <xf numFmtId="41" fontId="12" fillId="4" borderId="20" xfId="0" applyNumberFormat="1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41" fontId="12" fillId="0" borderId="20" xfId="0" applyNumberFormat="1" applyFont="1" applyFill="1" applyBorder="1" applyAlignment="1">
      <alignment vertical="center"/>
    </xf>
    <xf numFmtId="0" fontId="3" fillId="5" borderId="4" xfId="0" applyFont="1" applyFill="1" applyBorder="1" applyAlignment="1">
      <alignment vertical="center"/>
    </xf>
    <xf numFmtId="0" fontId="3" fillId="5" borderId="20" xfId="0" applyFont="1" applyFill="1" applyBorder="1" applyAlignment="1">
      <alignment vertical="center"/>
    </xf>
    <xf numFmtId="41" fontId="3" fillId="5" borderId="2" xfId="0" applyNumberFormat="1" applyFont="1" applyFill="1" applyBorder="1" applyAlignment="1">
      <alignment vertical="center"/>
    </xf>
    <xf numFmtId="41" fontId="12" fillId="5" borderId="20" xfId="0" applyNumberFormat="1" applyFont="1" applyFill="1" applyBorder="1" applyAlignment="1">
      <alignment vertical="center"/>
    </xf>
    <xf numFmtId="41" fontId="3" fillId="5" borderId="1" xfId="0" applyNumberFormat="1" applyFont="1" applyFill="1" applyBorder="1">
      <alignment vertical="center"/>
    </xf>
    <xf numFmtId="41" fontId="0" fillId="4" borderId="2" xfId="0" applyNumberFormat="1" applyFont="1" applyFill="1" applyBorder="1" applyAlignment="1">
      <alignment vertical="center"/>
    </xf>
    <xf numFmtId="41" fontId="0" fillId="4" borderId="20" xfId="0" applyNumberFormat="1" applyFont="1" applyFill="1" applyBorder="1" applyAlignment="1">
      <alignment vertical="center"/>
    </xf>
    <xf numFmtId="41" fontId="3" fillId="4" borderId="1" xfId="0" applyNumberFormat="1" applyFont="1" applyFill="1" applyBorder="1">
      <alignment vertical="center"/>
    </xf>
    <xf numFmtId="41" fontId="9" fillId="2" borderId="2" xfId="0" applyNumberFormat="1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41" fontId="0" fillId="5" borderId="2" xfId="0" applyNumberFormat="1" applyFont="1" applyFill="1" applyBorder="1" applyAlignment="1">
      <alignment vertical="center"/>
    </xf>
    <xf numFmtId="41" fontId="0" fillId="0" borderId="2" xfId="0" applyNumberFormat="1" applyFont="1" applyFill="1" applyBorder="1" applyAlignment="1">
      <alignment horizontal="center" vertical="center"/>
    </xf>
    <xf numFmtId="41" fontId="0" fillId="0" borderId="20" xfId="0" applyNumberFormat="1" applyFont="1" applyFill="1" applyBorder="1" applyAlignment="1">
      <alignment vertical="center"/>
    </xf>
    <xf numFmtId="41" fontId="0" fillId="0" borderId="2" xfId="0" applyNumberFormat="1" applyFont="1" applyFill="1" applyBorder="1" applyAlignment="1">
      <alignment vertical="center"/>
    </xf>
    <xf numFmtId="41" fontId="3" fillId="0" borderId="1" xfId="0" applyNumberFormat="1" applyFont="1" applyFill="1" applyBorder="1">
      <alignment vertical="center"/>
    </xf>
    <xf numFmtId="190" fontId="0" fillId="0" borderId="0" xfId="0" applyNumberForma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80" fontId="0" fillId="0" borderId="30" xfId="0" applyNumberFormat="1" applyFont="1" applyBorder="1" applyAlignment="1">
      <alignment horizontal="right" vertical="center"/>
    </xf>
    <xf numFmtId="43" fontId="0" fillId="0" borderId="0" xfId="0" applyNumberForma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7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183" fontId="0" fillId="0" borderId="0" xfId="0" applyNumberFormat="1">
      <alignment vertical="center"/>
    </xf>
    <xf numFmtId="184" fontId="0" fillId="0" borderId="0" xfId="0" applyNumberFormat="1">
      <alignment vertical="center"/>
    </xf>
    <xf numFmtId="176" fontId="0" fillId="0" borderId="0" xfId="0" applyNumberFormat="1">
      <alignment vertical="center"/>
    </xf>
    <xf numFmtId="41" fontId="1" fillId="0" borderId="38" xfId="0" applyNumberFormat="1" applyFont="1" applyBorder="1" applyAlignment="1">
      <alignment horizontal="right" vertical="center"/>
    </xf>
    <xf numFmtId="41" fontId="0" fillId="0" borderId="39" xfId="0" applyNumberFormat="1" applyFont="1" applyBorder="1" applyAlignment="1">
      <alignment horizontal="right" vertical="center"/>
    </xf>
    <xf numFmtId="0" fontId="3" fillId="0" borderId="36" xfId="0" applyFont="1" applyBorder="1" applyAlignment="1">
      <alignment horizontal="center" vertical="center" shrinkToFit="1"/>
    </xf>
    <xf numFmtId="41" fontId="0" fillId="0" borderId="40" xfId="0" applyNumberFormat="1" applyFont="1" applyBorder="1" applyAlignment="1">
      <alignment vertical="center"/>
    </xf>
    <xf numFmtId="0" fontId="10" fillId="0" borderId="41" xfId="0" applyFont="1" applyBorder="1" applyAlignment="1">
      <alignment horizontal="center" vertical="center" shrinkToFit="1"/>
    </xf>
    <xf numFmtId="41" fontId="1" fillId="0" borderId="40" xfId="0" applyNumberFormat="1" applyFont="1" applyBorder="1" applyAlignment="1">
      <alignment vertical="center"/>
    </xf>
    <xf numFmtId="41" fontId="0" fillId="0" borderId="42" xfId="0" applyNumberFormat="1" applyFont="1" applyBorder="1" applyAlignment="1">
      <alignment horizontal="right" vertical="center"/>
    </xf>
    <xf numFmtId="0" fontId="6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89" fontId="17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7" fillId="6" borderId="0" xfId="0" applyFont="1" applyFill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188" fontId="16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6" fillId="0" borderId="48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49" xfId="0" applyFont="1" applyBorder="1" applyAlignment="1">
      <alignment horizontal="left" vertical="center" shrinkToFit="1"/>
    </xf>
    <xf numFmtId="0" fontId="3" fillId="4" borderId="20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6" fillId="0" borderId="43" xfId="0" applyFont="1" applyBorder="1" applyAlignment="1">
      <alignment horizontal="left" vertical="center" shrinkToFit="1"/>
    </xf>
    <xf numFmtId="0" fontId="6" fillId="0" borderId="44" xfId="0" applyFont="1" applyBorder="1" applyAlignment="1">
      <alignment horizontal="left" vertical="center" shrinkToFit="1"/>
    </xf>
    <xf numFmtId="0" fontId="6" fillId="0" borderId="45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80" fontId="3" fillId="0" borderId="6" xfId="0" applyNumberFormat="1" applyFont="1" applyBorder="1" applyAlignment="1">
      <alignment horizontal="left" vertical="center"/>
    </xf>
    <xf numFmtId="180" fontId="3" fillId="0" borderId="47" xfId="0" applyNumberFormat="1" applyFont="1" applyBorder="1" applyAlignment="1">
      <alignment horizontal="left" vertical="center"/>
    </xf>
    <xf numFmtId="180" fontId="3" fillId="0" borderId="20" xfId="0" applyNumberFormat="1" applyFont="1" applyBorder="1" applyAlignment="1">
      <alignment horizontal="center" vertical="center"/>
    </xf>
    <xf numFmtId="180" fontId="3" fillId="0" borderId="4" xfId="0" applyNumberFormat="1" applyFont="1" applyBorder="1" applyAlignment="1">
      <alignment horizontal="center" vertical="center"/>
    </xf>
    <xf numFmtId="180" fontId="12" fillId="0" borderId="20" xfId="0" applyNumberFormat="1" applyFont="1" applyBorder="1" applyAlignment="1">
      <alignment horizontal="right" vertical="center"/>
    </xf>
    <xf numFmtId="180" fontId="12" fillId="0" borderId="4" xfId="0" applyNumberFormat="1" applyFont="1" applyBorder="1" applyAlignment="1">
      <alignment horizontal="right" vertical="center"/>
    </xf>
    <xf numFmtId="180" fontId="12" fillId="0" borderId="2" xfId="0" applyNumberFormat="1" applyFont="1" applyBorder="1" applyAlignment="1">
      <alignment horizontal="right" vertical="center"/>
    </xf>
    <xf numFmtId="0" fontId="3" fillId="0" borderId="2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41" fontId="3" fillId="0" borderId="27" xfId="0" applyNumberFormat="1" applyFont="1" applyBorder="1" applyAlignment="1">
      <alignment horizontal="center" vertical="center"/>
    </xf>
    <xf numFmtId="41" fontId="3" fillId="0" borderId="50" xfId="0" applyNumberFormat="1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 textRotation="255"/>
    </xf>
    <xf numFmtId="0" fontId="10" fillId="0" borderId="51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0" fillId="0" borderId="34" xfId="0" applyFont="1" applyBorder="1" applyAlignment="1">
      <alignment horizontal="center" vertical="center" textRotation="255" shrinkToFit="1"/>
    </xf>
    <xf numFmtId="0" fontId="10" fillId="0" borderId="51" xfId="0" applyFont="1" applyBorder="1" applyAlignment="1">
      <alignment horizontal="center" vertical="center" textRotation="255" shrinkToFit="1"/>
    </xf>
    <xf numFmtId="179" fontId="12" fillId="0" borderId="20" xfId="0" applyNumberFormat="1" applyFont="1" applyBorder="1" applyAlignment="1">
      <alignment horizontal="right" vertical="center"/>
    </xf>
    <xf numFmtId="179" fontId="12" fillId="0" borderId="4" xfId="0" applyNumberFormat="1" applyFont="1" applyBorder="1" applyAlignment="1">
      <alignment horizontal="right" vertical="center"/>
    </xf>
    <xf numFmtId="179" fontId="12" fillId="0" borderId="2" xfId="0" applyNumberFormat="1" applyFont="1" applyBorder="1" applyAlignment="1">
      <alignment horizontal="right" vertical="center"/>
    </xf>
    <xf numFmtId="179" fontId="3" fillId="0" borderId="27" xfId="0" applyNumberFormat="1" applyFont="1" applyBorder="1" applyAlignment="1">
      <alignment horizontal="left" vertical="center"/>
    </xf>
    <xf numFmtId="179" fontId="3" fillId="0" borderId="25" xfId="0" applyNumberFormat="1" applyFont="1" applyBorder="1" applyAlignment="1">
      <alignment horizontal="left" vertical="center"/>
    </xf>
    <xf numFmtId="179" fontId="3" fillId="0" borderId="6" xfId="0" applyNumberFormat="1" applyFont="1" applyBorder="1" applyAlignment="1">
      <alignment horizontal="left" vertical="center"/>
    </xf>
    <xf numFmtId="179" fontId="3" fillId="0" borderId="47" xfId="0" applyNumberFormat="1" applyFont="1" applyBorder="1" applyAlignment="1">
      <alignment horizontal="left" vertical="center"/>
    </xf>
    <xf numFmtId="179" fontId="3" fillId="0" borderId="20" xfId="0" applyNumberFormat="1" applyFont="1" applyBorder="1" applyAlignment="1">
      <alignment horizontal="center" vertical="center"/>
    </xf>
    <xf numFmtId="179" fontId="3" fillId="0" borderId="4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47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6" fillId="0" borderId="53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41" fontId="3" fillId="0" borderId="6" xfId="0" applyNumberFormat="1" applyFont="1" applyBorder="1" applyAlignment="1">
      <alignment horizontal="left" vertical="center"/>
    </xf>
    <xf numFmtId="41" fontId="3" fillId="0" borderId="47" xfId="0" applyNumberFormat="1" applyFont="1" applyBorder="1" applyAlignment="1">
      <alignment horizontal="left" vertical="center"/>
    </xf>
    <xf numFmtId="41" fontId="3" fillId="0" borderId="20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center" vertical="center"/>
    </xf>
    <xf numFmtId="41" fontId="3" fillId="0" borderId="20" xfId="0" applyNumberFormat="1" applyFont="1" applyBorder="1" applyAlignment="1">
      <alignment horizontal="left" vertical="center"/>
    </xf>
    <xf numFmtId="41" fontId="3" fillId="0" borderId="4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1" fontId="12" fillId="0" borderId="20" xfId="0" applyNumberFormat="1" applyFont="1" applyBorder="1" applyAlignment="1">
      <alignment horizontal="right" vertical="center"/>
    </xf>
    <xf numFmtId="41" fontId="12" fillId="0" borderId="4" xfId="0" applyNumberFormat="1" applyFont="1" applyBorder="1" applyAlignment="1">
      <alignment horizontal="right" vertical="center"/>
    </xf>
    <xf numFmtId="41" fontId="12" fillId="0" borderId="2" xfId="0" applyNumberFormat="1" applyFont="1" applyBorder="1" applyAlignment="1">
      <alignment horizontal="right" vertical="center"/>
    </xf>
    <xf numFmtId="179" fontId="6" fillId="0" borderId="20" xfId="0" applyNumberFormat="1" applyFont="1" applyBorder="1" applyAlignment="1">
      <alignment horizontal="center" vertical="center"/>
    </xf>
    <xf numFmtId="179" fontId="6" fillId="0" borderId="4" xfId="0" applyNumberFormat="1" applyFont="1" applyBorder="1" applyAlignment="1">
      <alignment horizontal="center" vertical="center"/>
    </xf>
    <xf numFmtId="179" fontId="6" fillId="0" borderId="6" xfId="0" applyNumberFormat="1" applyFont="1" applyBorder="1" applyAlignment="1">
      <alignment horizontal="left" vertical="center"/>
    </xf>
    <xf numFmtId="179" fontId="6" fillId="0" borderId="47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177" fontId="3" fillId="0" borderId="20" xfId="0" applyNumberFormat="1" applyFont="1" applyBorder="1" applyAlignment="1">
      <alignment horizontal="left" vertical="center"/>
    </xf>
    <xf numFmtId="177" fontId="3" fillId="0" borderId="4" xfId="0" applyNumberFormat="1" applyFont="1" applyBorder="1" applyAlignment="1">
      <alignment horizontal="left" vertical="center"/>
    </xf>
    <xf numFmtId="41" fontId="12" fillId="0" borderId="20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abSelected="1" topLeftCell="A37" zoomScale="125" zoomScaleNormal="125" workbookViewId="0">
      <selection activeCell="Q23" sqref="Q23"/>
    </sheetView>
  </sheetViews>
  <sheetFormatPr defaultRowHeight="13.5" x14ac:dyDescent="0.15"/>
  <cols>
    <col min="1" max="1" width="2.875" style="1" customWidth="1"/>
    <col min="2" max="8" width="4.125" style="1" customWidth="1"/>
    <col min="9" max="9" width="2.5" style="1" hidden="1" customWidth="1"/>
    <col min="10" max="10" width="2" style="1" customWidth="1"/>
    <col min="11" max="11" width="15.625" style="1" customWidth="1"/>
    <col min="12" max="12" width="2.125" style="1" customWidth="1"/>
    <col min="13" max="13" width="15.625" style="1" customWidth="1"/>
    <col min="14" max="14" width="20.625" style="1" customWidth="1"/>
    <col min="15" max="16384" width="9" style="1"/>
  </cols>
  <sheetData>
    <row r="1" spans="1:18" ht="21" customHeight="1" x14ac:dyDescent="0.15">
      <c r="B1" s="281"/>
      <c r="C1" s="281"/>
      <c r="D1" s="281"/>
      <c r="E1" s="281"/>
      <c r="F1" s="281"/>
      <c r="G1" s="281"/>
      <c r="H1" s="281"/>
      <c r="I1" s="281"/>
      <c r="J1" s="281"/>
      <c r="K1" s="339" t="s">
        <v>234</v>
      </c>
      <c r="L1" s="339"/>
      <c r="M1" s="339"/>
      <c r="N1" s="281"/>
    </row>
    <row r="2" spans="1:18" ht="5.25" customHeight="1" x14ac:dyDescent="0.15">
      <c r="D2" s="2"/>
    </row>
    <row r="3" spans="1:18" ht="9.9499999999999993" customHeight="1" x14ac:dyDescent="0.15">
      <c r="K3" s="4"/>
      <c r="L3" s="7"/>
      <c r="M3" s="282"/>
      <c r="N3" s="344">
        <f ca="1">TODAY()</f>
        <v>43804</v>
      </c>
    </row>
    <row r="4" spans="1:18" ht="9.9499999999999993" customHeight="1" x14ac:dyDescent="0.15">
      <c r="L4" s="7"/>
      <c r="M4" s="7"/>
      <c r="N4" s="344"/>
    </row>
    <row r="5" spans="1:18" ht="21" customHeight="1" x14ac:dyDescent="0.15">
      <c r="B5" s="345"/>
      <c r="C5" s="345"/>
      <c r="D5" s="345"/>
      <c r="E5" s="345"/>
      <c r="F5" s="345"/>
      <c r="G5" s="345"/>
      <c r="H5" s="345"/>
      <c r="I5" s="345"/>
      <c r="J5" s="345"/>
      <c r="K5" s="196" t="s">
        <v>202</v>
      </c>
    </row>
    <row r="6" spans="1:18" ht="6.75" customHeight="1" x14ac:dyDescent="0.15">
      <c r="K6" s="138"/>
      <c r="L6" s="138"/>
      <c r="M6" s="138"/>
    </row>
    <row r="7" spans="1:18" ht="21" customHeight="1" x14ac:dyDescent="0.15">
      <c r="C7" s="332" t="s">
        <v>0</v>
      </c>
      <c r="D7" s="332"/>
      <c r="E7" s="333" t="s">
        <v>244</v>
      </c>
      <c r="F7" s="333"/>
      <c r="G7" s="333"/>
      <c r="H7" s="333"/>
      <c r="I7" s="333"/>
      <c r="J7" s="333"/>
      <c r="K7" s="333"/>
      <c r="L7" s="333"/>
      <c r="M7" s="333"/>
    </row>
    <row r="8" spans="1:18" ht="5.25" customHeight="1" x14ac:dyDescent="0.15">
      <c r="C8" s="279"/>
      <c r="D8" s="279"/>
      <c r="E8" s="173"/>
      <c r="F8" s="173"/>
      <c r="G8" s="173"/>
      <c r="H8" s="173"/>
      <c r="I8" s="173"/>
      <c r="J8" s="173"/>
      <c r="K8" s="173"/>
      <c r="L8" s="173"/>
      <c r="M8" s="173"/>
    </row>
    <row r="9" spans="1:18" ht="21" customHeight="1" x14ac:dyDescent="0.15">
      <c r="C9" s="335" t="s">
        <v>190</v>
      </c>
      <c r="D9" s="335"/>
      <c r="E9" s="335"/>
      <c r="F9" s="335"/>
      <c r="G9" s="335"/>
      <c r="H9" s="336">
        <f>N48</f>
        <v>0</v>
      </c>
      <c r="I9" s="336"/>
      <c r="J9" s="336"/>
      <c r="K9" s="336"/>
      <c r="L9" s="338"/>
      <c r="M9" s="338"/>
      <c r="N9" s="338"/>
    </row>
    <row r="10" spans="1:18" ht="11.25" customHeight="1" x14ac:dyDescent="0.15">
      <c r="C10" s="337" t="s">
        <v>189</v>
      </c>
      <c r="D10" s="337"/>
      <c r="E10" s="337"/>
      <c r="F10" s="337"/>
      <c r="J10" s="5"/>
      <c r="K10" s="140"/>
      <c r="L10" s="334" t="s">
        <v>196</v>
      </c>
      <c r="M10" s="334"/>
      <c r="N10" s="173"/>
    </row>
    <row r="11" spans="1:18" ht="15.75" customHeight="1" x14ac:dyDescent="0.15">
      <c r="K11" s="140"/>
      <c r="L11" s="333" t="s">
        <v>243</v>
      </c>
      <c r="M11" s="333"/>
      <c r="N11" s="333"/>
    </row>
    <row r="12" spans="1:18" ht="15.75" customHeight="1" x14ac:dyDescent="0.15">
      <c r="K12" s="140"/>
      <c r="L12" s="333" t="s">
        <v>242</v>
      </c>
      <c r="M12" s="333"/>
      <c r="N12" s="333"/>
    </row>
    <row r="13" spans="1:18" x14ac:dyDescent="0.15">
      <c r="C13" s="343" t="s">
        <v>1</v>
      </c>
      <c r="D13" s="343"/>
      <c r="E13" s="343"/>
      <c r="F13" s="343" t="s">
        <v>195</v>
      </c>
      <c r="G13" s="343"/>
      <c r="H13" s="343"/>
      <c r="I13" s="343"/>
      <c r="J13" s="343"/>
      <c r="K13" s="343"/>
      <c r="L13" s="334" t="s">
        <v>197</v>
      </c>
      <c r="M13" s="334"/>
      <c r="N13" s="334"/>
    </row>
    <row r="14" spans="1:18" x14ac:dyDescent="0.15">
      <c r="C14" s="343" t="s">
        <v>2</v>
      </c>
      <c r="D14" s="343"/>
      <c r="E14" s="343"/>
      <c r="F14" s="343" t="s">
        <v>241</v>
      </c>
      <c r="G14" s="343"/>
      <c r="H14" s="343"/>
      <c r="I14" s="343"/>
      <c r="J14" s="343"/>
      <c r="K14" s="343"/>
      <c r="L14" s="334" t="s">
        <v>198</v>
      </c>
      <c r="M14" s="334"/>
      <c r="N14" s="334"/>
    </row>
    <row r="15" spans="1:18" ht="4.5" customHeight="1" x14ac:dyDescent="0.15"/>
    <row r="16" spans="1:18" ht="24.95" customHeight="1" x14ac:dyDescent="0.15">
      <c r="A16" s="181"/>
      <c r="B16" s="346" t="s">
        <v>199</v>
      </c>
      <c r="C16" s="346"/>
      <c r="D16" s="346"/>
      <c r="E16" s="346"/>
      <c r="F16" s="346"/>
      <c r="G16" s="346"/>
      <c r="H16" s="346"/>
      <c r="I16" s="346"/>
      <c r="J16" s="340" t="s">
        <v>203</v>
      </c>
      <c r="K16" s="341"/>
      <c r="L16" s="342" t="s">
        <v>74</v>
      </c>
      <c r="M16" s="341"/>
      <c r="N16" s="12" t="s">
        <v>252</v>
      </c>
      <c r="Q16" s="311" t="s">
        <v>10</v>
      </c>
      <c r="R16" s="309" t="s">
        <v>283</v>
      </c>
    </row>
    <row r="17" spans="2:18" ht="18" customHeight="1" x14ac:dyDescent="0.15">
      <c r="B17" s="347" t="s">
        <v>85</v>
      </c>
      <c r="C17" s="348"/>
      <c r="D17" s="348"/>
      <c r="E17" s="348"/>
      <c r="F17" s="348"/>
      <c r="G17" s="348"/>
      <c r="H17" s="348"/>
      <c r="I17" s="349"/>
      <c r="J17" s="48"/>
      <c r="K17" s="49"/>
      <c r="L17" s="32"/>
      <c r="M17" s="20"/>
      <c r="N17" s="132"/>
      <c r="P17" s="310" t="s">
        <v>282</v>
      </c>
      <c r="Q17" s="65">
        <v>18000</v>
      </c>
      <c r="R17" s="65">
        <v>18000</v>
      </c>
    </row>
    <row r="18" spans="2:18" ht="18" customHeight="1" x14ac:dyDescent="0.15">
      <c r="B18" s="329" t="s">
        <v>47</v>
      </c>
      <c r="C18" s="330"/>
      <c r="D18" s="330"/>
      <c r="E18" s="330"/>
      <c r="F18" s="330"/>
      <c r="G18" s="330"/>
      <c r="H18" s="330"/>
      <c r="I18" s="331"/>
      <c r="J18" s="46"/>
      <c r="K18" s="47">
        <f>消火器!M27</f>
        <v>0</v>
      </c>
      <c r="L18" s="33"/>
      <c r="M18" s="21">
        <f>消火器!P27</f>
        <v>0</v>
      </c>
      <c r="N18" s="133">
        <f>SUM(K18+M18)</f>
        <v>0</v>
      </c>
    </row>
    <row r="19" spans="2:18" ht="18" customHeight="1" x14ac:dyDescent="0.15">
      <c r="B19" s="329" t="s">
        <v>38</v>
      </c>
      <c r="C19" s="330"/>
      <c r="D19" s="330"/>
      <c r="E19" s="330"/>
      <c r="F19" s="330"/>
      <c r="G19" s="330"/>
      <c r="H19" s="330"/>
      <c r="I19" s="331"/>
      <c r="J19" s="46"/>
      <c r="K19" s="47">
        <f>自火報!M36</f>
        <v>0</v>
      </c>
      <c r="L19" s="33"/>
      <c r="M19" s="21">
        <f>自火報!P36</f>
        <v>0</v>
      </c>
      <c r="N19" s="133">
        <f t="shared" ref="N19:N37" si="0">SUM(K19+M19)</f>
        <v>0</v>
      </c>
    </row>
    <row r="20" spans="2:18" ht="18" customHeight="1" x14ac:dyDescent="0.15">
      <c r="B20" s="329" t="s">
        <v>39</v>
      </c>
      <c r="C20" s="330"/>
      <c r="D20" s="330"/>
      <c r="E20" s="330"/>
      <c r="F20" s="330"/>
      <c r="G20" s="330"/>
      <c r="H20" s="330"/>
      <c r="I20" s="331"/>
      <c r="J20" s="46"/>
      <c r="K20" s="47">
        <f>防火防排煙!M36</f>
        <v>0</v>
      </c>
      <c r="L20" s="33"/>
      <c r="M20" s="21">
        <f>防火防排煙!P36</f>
        <v>0</v>
      </c>
      <c r="N20" s="133">
        <f t="shared" si="0"/>
        <v>0</v>
      </c>
    </row>
    <row r="21" spans="2:18" ht="18" customHeight="1" x14ac:dyDescent="0.15">
      <c r="B21" s="329" t="s">
        <v>40</v>
      </c>
      <c r="C21" s="330"/>
      <c r="D21" s="330"/>
      <c r="E21" s="330"/>
      <c r="F21" s="330"/>
      <c r="G21" s="330"/>
      <c r="H21" s="330"/>
      <c r="I21" s="331"/>
      <c r="J21" s="46"/>
      <c r="K21" s="47">
        <f>誘導灯!M25</f>
        <v>0</v>
      </c>
      <c r="L21" s="33"/>
      <c r="M21" s="21">
        <f>誘導灯!P25</f>
        <v>0</v>
      </c>
      <c r="N21" s="133">
        <f t="shared" si="0"/>
        <v>0</v>
      </c>
    </row>
    <row r="22" spans="2:18" ht="18" customHeight="1" x14ac:dyDescent="0.15">
      <c r="B22" s="329" t="s">
        <v>290</v>
      </c>
      <c r="C22" s="330"/>
      <c r="D22" s="330"/>
      <c r="E22" s="330"/>
      <c r="F22" s="330"/>
      <c r="G22" s="330"/>
      <c r="H22" s="330"/>
      <c r="I22" s="331"/>
      <c r="J22" s="46"/>
      <c r="K22" s="47">
        <f>非常ベル!M24</f>
        <v>0</v>
      </c>
      <c r="L22" s="33"/>
      <c r="M22" s="21">
        <f>非常ベル!P24</f>
        <v>0</v>
      </c>
      <c r="N22" s="133">
        <f t="shared" si="0"/>
        <v>0</v>
      </c>
    </row>
    <row r="23" spans="2:18" ht="18" customHeight="1" x14ac:dyDescent="0.15">
      <c r="B23" s="329" t="s">
        <v>41</v>
      </c>
      <c r="C23" s="330"/>
      <c r="D23" s="330"/>
      <c r="E23" s="330"/>
      <c r="F23" s="330"/>
      <c r="G23" s="330"/>
      <c r="H23" s="330"/>
      <c r="I23" s="331"/>
      <c r="J23" s="46"/>
      <c r="K23" s="47">
        <f>非常放送!M25</f>
        <v>0</v>
      </c>
      <c r="L23" s="33"/>
      <c r="M23" s="21">
        <f>非常放送!P25</f>
        <v>0</v>
      </c>
      <c r="N23" s="133">
        <f>SUM(K23+M23)</f>
        <v>0</v>
      </c>
    </row>
    <row r="24" spans="2:18" ht="18" customHeight="1" x14ac:dyDescent="0.15">
      <c r="B24" s="365" t="s">
        <v>300</v>
      </c>
      <c r="C24" s="366"/>
      <c r="D24" s="366"/>
      <c r="E24" s="366"/>
      <c r="F24" s="366"/>
      <c r="G24" s="366"/>
      <c r="H24" s="366"/>
      <c r="I24" s="367"/>
      <c r="J24" s="46"/>
      <c r="K24" s="47">
        <f>火災通報!M24</f>
        <v>0</v>
      </c>
      <c r="L24" s="33"/>
      <c r="M24" s="21">
        <f>火災通報!P24</f>
        <v>0</v>
      </c>
      <c r="N24" s="133">
        <f>SUM(K24+M24)</f>
        <v>0</v>
      </c>
    </row>
    <row r="25" spans="2:18" ht="18" customHeight="1" x14ac:dyDescent="0.15">
      <c r="B25" s="329" t="s">
        <v>42</v>
      </c>
      <c r="C25" s="330"/>
      <c r="D25" s="330"/>
      <c r="E25" s="330"/>
      <c r="F25" s="330"/>
      <c r="G25" s="330"/>
      <c r="H25" s="330"/>
      <c r="I25" s="331"/>
      <c r="J25" s="46"/>
      <c r="K25" s="47">
        <f>ＳＰ!M30</f>
        <v>0</v>
      </c>
      <c r="L25" s="33"/>
      <c r="M25" s="21">
        <f>ＳＰ!P30</f>
        <v>0</v>
      </c>
      <c r="N25" s="133">
        <f t="shared" si="0"/>
        <v>0</v>
      </c>
    </row>
    <row r="26" spans="2:18" ht="18" customHeight="1" x14ac:dyDescent="0.15">
      <c r="B26" s="329" t="s">
        <v>43</v>
      </c>
      <c r="C26" s="330"/>
      <c r="D26" s="330"/>
      <c r="E26" s="330"/>
      <c r="F26" s="330"/>
      <c r="G26" s="330"/>
      <c r="H26" s="330"/>
      <c r="I26" s="331"/>
      <c r="J26" s="46"/>
      <c r="K26" s="47">
        <f>屋内消火栓!M28</f>
        <v>0</v>
      </c>
      <c r="L26" s="33"/>
      <c r="M26" s="21">
        <f>屋内消火栓!P28</f>
        <v>0</v>
      </c>
      <c r="N26" s="133">
        <f t="shared" si="0"/>
        <v>0</v>
      </c>
    </row>
    <row r="27" spans="2:18" ht="18" customHeight="1" x14ac:dyDescent="0.15">
      <c r="B27" s="329" t="s">
        <v>44</v>
      </c>
      <c r="C27" s="330"/>
      <c r="D27" s="330"/>
      <c r="E27" s="330"/>
      <c r="F27" s="330"/>
      <c r="G27" s="330"/>
      <c r="H27" s="330"/>
      <c r="I27" s="331"/>
      <c r="J27" s="46"/>
      <c r="K27" s="47">
        <f>屋外消火栓!M27</f>
        <v>0</v>
      </c>
      <c r="L27" s="33"/>
      <c r="M27" s="21">
        <f>屋外消火栓!P27</f>
        <v>0</v>
      </c>
      <c r="N27" s="133">
        <f t="shared" si="0"/>
        <v>0</v>
      </c>
    </row>
    <row r="28" spans="2:18" ht="18" customHeight="1" x14ac:dyDescent="0.15">
      <c r="B28" s="329" t="s">
        <v>66</v>
      </c>
      <c r="C28" s="330"/>
      <c r="D28" s="330"/>
      <c r="E28" s="330"/>
      <c r="F28" s="330"/>
      <c r="G28" s="330"/>
      <c r="H28" s="330"/>
      <c r="I28" s="331"/>
      <c r="J28" s="46"/>
      <c r="K28" s="47">
        <f>泡消火!M38</f>
        <v>0</v>
      </c>
      <c r="L28" s="33"/>
      <c r="M28" s="21">
        <f>泡消火!P38</f>
        <v>0</v>
      </c>
      <c r="N28" s="133">
        <f t="shared" si="0"/>
        <v>0</v>
      </c>
    </row>
    <row r="29" spans="2:18" ht="18" customHeight="1" x14ac:dyDescent="0.15">
      <c r="B29" s="329" t="s">
        <v>45</v>
      </c>
      <c r="C29" s="330"/>
      <c r="D29" s="330"/>
      <c r="E29" s="330"/>
      <c r="F29" s="330"/>
      <c r="G29" s="330"/>
      <c r="H29" s="330"/>
      <c r="I29" s="331"/>
      <c r="J29" s="46"/>
      <c r="K29" s="47">
        <f>連送!M28</f>
        <v>0</v>
      </c>
      <c r="L29" s="33"/>
      <c r="M29" s="21">
        <f>連送!P28</f>
        <v>0</v>
      </c>
      <c r="N29" s="133">
        <f t="shared" si="0"/>
        <v>0</v>
      </c>
    </row>
    <row r="30" spans="2:18" ht="18" customHeight="1" x14ac:dyDescent="0.15">
      <c r="B30" s="329" t="s">
        <v>349</v>
      </c>
      <c r="C30" s="330"/>
      <c r="D30" s="330"/>
      <c r="E30" s="330"/>
      <c r="F30" s="330"/>
      <c r="G30" s="330"/>
      <c r="H30" s="330"/>
      <c r="I30" s="331"/>
      <c r="J30" s="46"/>
      <c r="K30" s="47">
        <f>不活性ガス!M45</f>
        <v>0</v>
      </c>
      <c r="L30" s="33"/>
      <c r="M30" s="21">
        <f>不活性ガス!P45</f>
        <v>0</v>
      </c>
      <c r="N30" s="133">
        <f t="shared" si="0"/>
        <v>0</v>
      </c>
    </row>
    <row r="31" spans="2:18" ht="18" customHeight="1" x14ac:dyDescent="0.15">
      <c r="B31" s="329" t="s">
        <v>67</v>
      </c>
      <c r="C31" s="330"/>
      <c r="D31" s="330"/>
      <c r="E31" s="330"/>
      <c r="F31" s="330"/>
      <c r="G31" s="330"/>
      <c r="H31" s="330"/>
      <c r="I31" s="331"/>
      <c r="J31" s="46"/>
      <c r="K31" s="47">
        <f>ハロンガス!M44</f>
        <v>0</v>
      </c>
      <c r="L31" s="33"/>
      <c r="M31" s="21">
        <f>ハロンガス!P44</f>
        <v>0</v>
      </c>
      <c r="N31" s="133">
        <f t="shared" si="0"/>
        <v>0</v>
      </c>
    </row>
    <row r="32" spans="2:18" ht="18" customHeight="1" x14ac:dyDescent="0.15">
      <c r="B32" s="329" t="s">
        <v>46</v>
      </c>
      <c r="C32" s="330"/>
      <c r="D32" s="330"/>
      <c r="E32" s="330"/>
      <c r="F32" s="330"/>
      <c r="G32" s="330"/>
      <c r="H32" s="330"/>
      <c r="I32" s="331"/>
      <c r="J32" s="46"/>
      <c r="K32" s="47">
        <f>粉末!M46</f>
        <v>0</v>
      </c>
      <c r="L32" s="33"/>
      <c r="M32" s="21">
        <f>粉末!P46</f>
        <v>0</v>
      </c>
      <c r="N32" s="133">
        <f t="shared" si="0"/>
        <v>0</v>
      </c>
    </row>
    <row r="33" spans="1:17" ht="18" customHeight="1" x14ac:dyDescent="0.15">
      <c r="B33" s="329" t="s">
        <v>68</v>
      </c>
      <c r="C33" s="330"/>
      <c r="D33" s="330"/>
      <c r="E33" s="330"/>
      <c r="F33" s="330"/>
      <c r="G33" s="330"/>
      <c r="H33" s="330"/>
      <c r="I33" s="331"/>
      <c r="J33" s="46"/>
      <c r="K33" s="47">
        <f>避難器具!M38</f>
        <v>0</v>
      </c>
      <c r="L33" s="33"/>
      <c r="M33" s="21">
        <f>避難器具!P38</f>
        <v>0</v>
      </c>
      <c r="N33" s="133">
        <f t="shared" si="0"/>
        <v>0</v>
      </c>
    </row>
    <row r="34" spans="1:17" ht="18" customHeight="1" x14ac:dyDescent="0.15">
      <c r="B34" s="329" t="s">
        <v>347</v>
      </c>
      <c r="C34" s="330"/>
      <c r="D34" s="330"/>
      <c r="E34" s="330"/>
      <c r="F34" s="330"/>
      <c r="G34" s="330"/>
      <c r="H34" s="330"/>
      <c r="I34" s="331"/>
      <c r="J34" s="46"/>
      <c r="K34" s="47">
        <f>自家発電!M30</f>
        <v>0</v>
      </c>
      <c r="L34" s="33"/>
      <c r="M34" s="21">
        <f>自家発電!P30</f>
        <v>0</v>
      </c>
      <c r="N34" s="133">
        <f t="shared" si="0"/>
        <v>0</v>
      </c>
    </row>
    <row r="35" spans="1:17" ht="18" customHeight="1" x14ac:dyDescent="0.15">
      <c r="B35" s="329" t="s">
        <v>348</v>
      </c>
      <c r="C35" s="330"/>
      <c r="D35" s="330"/>
      <c r="E35" s="330"/>
      <c r="F35" s="330"/>
      <c r="G35" s="330"/>
      <c r="H35" s="330"/>
      <c r="I35" s="331"/>
      <c r="J35" s="46"/>
      <c r="K35" s="47">
        <f>蓄電池!M30</f>
        <v>0</v>
      </c>
      <c r="L35" s="33"/>
      <c r="M35" s="21">
        <f>蓄電池!P30</f>
        <v>0</v>
      </c>
      <c r="N35" s="133">
        <f t="shared" si="0"/>
        <v>0</v>
      </c>
    </row>
    <row r="36" spans="1:17" ht="18" customHeight="1" x14ac:dyDescent="0.15">
      <c r="B36" s="329" t="s">
        <v>351</v>
      </c>
      <c r="C36" s="330"/>
      <c r="D36" s="330"/>
      <c r="E36" s="330"/>
      <c r="F36" s="330"/>
      <c r="G36" s="330"/>
      <c r="H36" s="330"/>
      <c r="I36" s="331"/>
      <c r="J36" s="46"/>
      <c r="K36" s="47">
        <f>専用受電!M30</f>
        <v>0</v>
      </c>
      <c r="L36" s="33"/>
      <c r="M36" s="21">
        <f>蓄電池!P31</f>
        <v>0</v>
      </c>
      <c r="N36" s="133">
        <f>SUM(K36+M36)</f>
        <v>0</v>
      </c>
    </row>
    <row r="37" spans="1:17" ht="18" customHeight="1" x14ac:dyDescent="0.15">
      <c r="B37" s="329" t="s">
        <v>69</v>
      </c>
      <c r="C37" s="330"/>
      <c r="D37" s="330"/>
      <c r="E37" s="330"/>
      <c r="F37" s="330"/>
      <c r="G37" s="330"/>
      <c r="H37" s="330"/>
      <c r="I37" s="331"/>
      <c r="J37" s="46"/>
      <c r="K37" s="47">
        <f>その他!M30</f>
        <v>0</v>
      </c>
      <c r="L37" s="33"/>
      <c r="M37" s="21">
        <f>その他!P30</f>
        <v>0</v>
      </c>
      <c r="N37" s="133">
        <f t="shared" si="0"/>
        <v>0</v>
      </c>
    </row>
    <row r="38" spans="1:17" ht="18" customHeight="1" x14ac:dyDescent="0.15">
      <c r="B38" s="360" t="s">
        <v>84</v>
      </c>
      <c r="C38" s="361"/>
      <c r="D38" s="361"/>
      <c r="E38" s="361"/>
      <c r="F38" s="361"/>
      <c r="G38" s="361"/>
      <c r="H38" s="361"/>
      <c r="I38" s="362"/>
      <c r="J38" s="286"/>
      <c r="K38" s="294">
        <f>SUM(K17:K37)</f>
        <v>0</v>
      </c>
      <c r="L38" s="295"/>
      <c r="M38" s="294">
        <f>SUM(M17:M37)</f>
        <v>0</v>
      </c>
      <c r="N38" s="296">
        <f>SUM(N19:N37)</f>
        <v>0</v>
      </c>
    </row>
    <row r="39" spans="1:17" ht="18" customHeight="1" x14ac:dyDescent="0.15">
      <c r="B39" s="347" t="s">
        <v>80</v>
      </c>
      <c r="C39" s="348"/>
      <c r="D39" s="348"/>
      <c r="E39" s="348"/>
      <c r="F39" s="348"/>
      <c r="G39" s="348"/>
      <c r="H39" s="348"/>
      <c r="I39" s="349"/>
      <c r="J39" s="42"/>
      <c r="K39" s="43">
        <f>TRUNC(K38*P39,-1)</f>
        <v>0</v>
      </c>
      <c r="L39" s="44"/>
      <c r="M39" s="45">
        <f>TRUNC(M38*Q39,-1)</f>
        <v>0</v>
      </c>
      <c r="N39" s="134">
        <f>SUM(K39+M39)</f>
        <v>0</v>
      </c>
      <c r="P39" s="1">
        <v>0.1</v>
      </c>
      <c r="Q39" s="1">
        <v>0.1</v>
      </c>
    </row>
    <row r="40" spans="1:17" ht="18" customHeight="1" x14ac:dyDescent="0.15">
      <c r="B40" s="329" t="s">
        <v>81</v>
      </c>
      <c r="C40" s="330"/>
      <c r="D40" s="330"/>
      <c r="E40" s="330"/>
      <c r="F40" s="330"/>
      <c r="G40" s="330"/>
      <c r="H40" s="330"/>
      <c r="I40" s="331"/>
      <c r="J40" s="46"/>
      <c r="K40" s="47"/>
      <c r="L40" s="33"/>
      <c r="M40" s="21"/>
      <c r="N40" s="133">
        <f>SUM(K40+M40)</f>
        <v>0</v>
      </c>
    </row>
    <row r="41" spans="1:17" ht="18" customHeight="1" x14ac:dyDescent="0.15">
      <c r="B41" s="329" t="s">
        <v>82</v>
      </c>
      <c r="C41" s="330"/>
      <c r="D41" s="330"/>
      <c r="E41" s="330"/>
      <c r="F41" s="330"/>
      <c r="G41" s="330"/>
      <c r="H41" s="330"/>
      <c r="I41" s="331"/>
      <c r="J41" s="46"/>
      <c r="K41" s="47">
        <v>0</v>
      </c>
      <c r="L41" s="33"/>
      <c r="M41" s="21">
        <v>0</v>
      </c>
      <c r="N41" s="133">
        <f>SUM(K41+M41)</f>
        <v>0</v>
      </c>
    </row>
    <row r="42" spans="1:17" ht="18" customHeight="1" x14ac:dyDescent="0.15">
      <c r="B42" s="354" t="s">
        <v>249</v>
      </c>
      <c r="C42" s="355"/>
      <c r="D42" s="355"/>
      <c r="E42" s="355"/>
      <c r="F42" s="355"/>
      <c r="G42" s="355"/>
      <c r="H42" s="355"/>
      <c r="I42" s="356"/>
      <c r="J42" s="54"/>
      <c r="K42" s="52">
        <v>0</v>
      </c>
      <c r="L42" s="55"/>
      <c r="M42" s="53">
        <v>0</v>
      </c>
      <c r="N42" s="136">
        <f>SUM(K42+M42)</f>
        <v>0</v>
      </c>
    </row>
    <row r="43" spans="1:17" ht="18" customHeight="1" x14ac:dyDescent="0.15">
      <c r="B43" s="354" t="s">
        <v>250</v>
      </c>
      <c r="C43" s="355"/>
      <c r="D43" s="355"/>
      <c r="E43" s="355"/>
      <c r="F43" s="355"/>
      <c r="G43" s="355"/>
      <c r="H43" s="355"/>
      <c r="I43" s="356"/>
      <c r="J43" s="174"/>
      <c r="K43" s="175">
        <v>0</v>
      </c>
      <c r="L43" s="176"/>
      <c r="M43" s="177">
        <v>0</v>
      </c>
      <c r="N43" s="178">
        <f>SUM(K43+M43)</f>
        <v>0</v>
      </c>
    </row>
    <row r="44" spans="1:17" ht="18" customHeight="1" x14ac:dyDescent="0.15">
      <c r="B44" s="351"/>
      <c r="C44" s="352"/>
      <c r="D44" s="352"/>
      <c r="E44" s="352"/>
      <c r="F44" s="352"/>
      <c r="G44" s="352"/>
      <c r="H44" s="352"/>
      <c r="I44" s="353"/>
      <c r="J44" s="50"/>
      <c r="K44" s="51"/>
      <c r="L44" s="34"/>
      <c r="M44" s="22"/>
      <c r="N44" s="135"/>
    </row>
    <row r="45" spans="1:17" ht="18" customHeight="1" x14ac:dyDescent="0.15">
      <c r="A45" s="1" t="s">
        <v>83</v>
      </c>
      <c r="B45" s="374" t="s">
        <v>248</v>
      </c>
      <c r="C45" s="375"/>
      <c r="D45" s="375"/>
      <c r="E45" s="375"/>
      <c r="F45" s="375"/>
      <c r="G45" s="375"/>
      <c r="H45" s="375"/>
      <c r="I45" s="376"/>
      <c r="J45" s="288"/>
      <c r="K45" s="300">
        <f>SUM(K39:K44)</f>
        <v>0</v>
      </c>
      <c r="L45" s="301"/>
      <c r="M45" s="302">
        <f>SUM(M39:M44)</f>
        <v>0</v>
      </c>
      <c r="N45" s="303">
        <f>SUM(N39:N44)</f>
        <v>0</v>
      </c>
    </row>
    <row r="46" spans="1:17" ht="18" customHeight="1" x14ac:dyDescent="0.15">
      <c r="A46" s="1" t="s">
        <v>83</v>
      </c>
      <c r="B46" s="360" t="s">
        <v>247</v>
      </c>
      <c r="C46" s="361"/>
      <c r="D46" s="361"/>
      <c r="E46" s="361"/>
      <c r="F46" s="361"/>
      <c r="G46" s="361"/>
      <c r="H46" s="361"/>
      <c r="I46" s="362"/>
      <c r="J46" s="286"/>
      <c r="K46" s="294">
        <f>SUM(K38+K45)</f>
        <v>0</v>
      </c>
      <c r="L46" s="295">
        <f>SUM(L38+L45)</f>
        <v>0</v>
      </c>
      <c r="M46" s="294">
        <f>SUM(M38+M45)</f>
        <v>0</v>
      </c>
      <c r="N46" s="296">
        <f>SUM(K46+M46)</f>
        <v>0</v>
      </c>
    </row>
    <row r="47" spans="1:17" ht="18" customHeight="1" x14ac:dyDescent="0.15">
      <c r="B47" s="363" t="s">
        <v>246</v>
      </c>
      <c r="C47" s="364"/>
      <c r="D47" s="364"/>
      <c r="E47" s="364"/>
      <c r="F47" s="364"/>
      <c r="G47" s="364"/>
      <c r="H47" s="364"/>
      <c r="I47" s="289"/>
      <c r="J47" s="290"/>
      <c r="K47" s="291">
        <f>-TRUNC(K46*P47,-1)</f>
        <v>0</v>
      </c>
      <c r="L47" s="292"/>
      <c r="M47" s="299">
        <f>-TRUNC(M46*Q47,-1)</f>
        <v>0</v>
      </c>
      <c r="N47" s="293">
        <f>SUM(K47+M47)</f>
        <v>0</v>
      </c>
      <c r="P47" s="1">
        <v>0.2</v>
      </c>
      <c r="Q47" s="1">
        <v>0.2</v>
      </c>
    </row>
    <row r="48" spans="1:17" ht="24.95" customHeight="1" x14ac:dyDescent="0.15">
      <c r="A48" s="10"/>
      <c r="B48" s="340" t="s">
        <v>251</v>
      </c>
      <c r="C48" s="342"/>
      <c r="D48" s="342"/>
      <c r="E48" s="342"/>
      <c r="F48" s="342"/>
      <c r="G48" s="342"/>
      <c r="H48" s="342"/>
      <c r="I48" s="341"/>
      <c r="J48" s="287"/>
      <c r="K48" s="297">
        <f>SUM(K46+K47)</f>
        <v>0</v>
      </c>
      <c r="L48" s="298"/>
      <c r="M48" s="297">
        <f>SUM(M46+M47)</f>
        <v>0</v>
      </c>
      <c r="N48" s="137">
        <f>SUM(K48+M48)</f>
        <v>0</v>
      </c>
    </row>
    <row r="49" spans="1:14" ht="6" customHeight="1" x14ac:dyDescent="0.15">
      <c r="A49" s="10"/>
      <c r="B49" s="350"/>
      <c r="C49" s="350"/>
      <c r="D49" s="350"/>
      <c r="E49" s="350"/>
      <c r="F49" s="350"/>
      <c r="G49" s="350"/>
      <c r="H49" s="350"/>
      <c r="I49" s="350"/>
      <c r="J49" s="350"/>
      <c r="K49" s="350"/>
      <c r="L49" s="11"/>
      <c r="M49" s="11"/>
    </row>
    <row r="50" spans="1:14" ht="14.25" customHeight="1" x14ac:dyDescent="0.15">
      <c r="L50" s="181"/>
      <c r="M50" s="8"/>
      <c r="N50" s="8" t="s">
        <v>4</v>
      </c>
    </row>
    <row r="51" spans="1:14" x14ac:dyDescent="0.15">
      <c r="L51" s="181"/>
      <c r="M51" s="371"/>
      <c r="N51" s="371"/>
    </row>
    <row r="52" spans="1:14" x14ac:dyDescent="0.15">
      <c r="B52" s="357" t="s">
        <v>5</v>
      </c>
      <c r="C52" s="358"/>
      <c r="D52" s="358"/>
      <c r="E52" s="358"/>
      <c r="F52" s="358"/>
      <c r="G52" s="358"/>
      <c r="H52" s="358"/>
      <c r="I52" s="358"/>
      <c r="J52" s="358"/>
      <c r="K52" s="359"/>
      <c r="L52" s="181"/>
      <c r="M52" s="372"/>
      <c r="N52" s="372"/>
    </row>
    <row r="53" spans="1:14" x14ac:dyDescent="0.15">
      <c r="B53" s="368" t="s">
        <v>6</v>
      </c>
      <c r="C53" s="369"/>
      <c r="D53" s="369"/>
      <c r="E53" s="369"/>
      <c r="F53" s="369"/>
      <c r="G53" s="369"/>
      <c r="H53" s="369"/>
      <c r="I53" s="369"/>
      <c r="J53" s="369"/>
      <c r="K53" s="370"/>
      <c r="L53" s="181"/>
      <c r="M53" s="373"/>
      <c r="N53" s="373"/>
    </row>
  </sheetData>
  <mergeCells count="58">
    <mergeCell ref="B53:K53"/>
    <mergeCell ref="M51:M53"/>
    <mergeCell ref="N51:N53"/>
    <mergeCell ref="B27:I27"/>
    <mergeCell ref="B45:I45"/>
    <mergeCell ref="B39:I39"/>
    <mergeCell ref="B37:I37"/>
    <mergeCell ref="B40:I40"/>
    <mergeCell ref="B38:I38"/>
    <mergeCell ref="B52:K52"/>
    <mergeCell ref="B35:I35"/>
    <mergeCell ref="B21:I21"/>
    <mergeCell ref="B25:I25"/>
    <mergeCell ref="B22:I22"/>
    <mergeCell ref="B19:I19"/>
    <mergeCell ref="B42:I42"/>
    <mergeCell ref="B48:I48"/>
    <mergeCell ref="B46:I46"/>
    <mergeCell ref="B47:H47"/>
    <mergeCell ref="B16:I16"/>
    <mergeCell ref="B20:I20"/>
    <mergeCell ref="B17:I17"/>
    <mergeCell ref="B49:K49"/>
    <mergeCell ref="B44:I44"/>
    <mergeCell ref="B43:I43"/>
    <mergeCell ref="B41:I41"/>
    <mergeCell ref="B18:I18"/>
    <mergeCell ref="B24:I24"/>
    <mergeCell ref="B34:I34"/>
    <mergeCell ref="B32:I32"/>
    <mergeCell ref="B31:I31"/>
    <mergeCell ref="L13:N13"/>
    <mergeCell ref="B28:I28"/>
    <mergeCell ref="B30:I30"/>
    <mergeCell ref="B33:I33"/>
    <mergeCell ref="B23:I23"/>
    <mergeCell ref="C13:E13"/>
    <mergeCell ref="C14:E14"/>
    <mergeCell ref="K1:M1"/>
    <mergeCell ref="L14:N14"/>
    <mergeCell ref="E7:M7"/>
    <mergeCell ref="L11:N11"/>
    <mergeCell ref="J16:K16"/>
    <mergeCell ref="L16:M16"/>
    <mergeCell ref="F14:K14"/>
    <mergeCell ref="N3:N4"/>
    <mergeCell ref="F13:K13"/>
    <mergeCell ref="B5:J5"/>
    <mergeCell ref="B36:I36"/>
    <mergeCell ref="C7:D7"/>
    <mergeCell ref="L12:N12"/>
    <mergeCell ref="L10:M10"/>
    <mergeCell ref="C9:G9"/>
    <mergeCell ref="H9:K9"/>
    <mergeCell ref="C10:F10"/>
    <mergeCell ref="L9:N9"/>
    <mergeCell ref="B26:I26"/>
    <mergeCell ref="B29:I29"/>
  </mergeCells>
  <phoneticPr fontId="2"/>
  <pageMargins left="0.68" right="0.24" top="0.57999999999999996" bottom="0.42" header="0.4" footer="0.26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opLeftCell="A7" zoomScale="125" zoomScaleNormal="125" workbookViewId="0">
      <selection activeCell="I12" sqref="I12"/>
    </sheetView>
  </sheetViews>
  <sheetFormatPr defaultRowHeight="13.5" x14ac:dyDescent="0.15"/>
  <cols>
    <col min="1" max="1" width="1.625" style="1" customWidth="1"/>
    <col min="2" max="6" width="3.75" style="1" customWidth="1"/>
    <col min="7" max="7" width="8.125" style="1" customWidth="1"/>
    <col min="8" max="8" width="10.375" style="1" customWidth="1"/>
    <col min="9" max="9" width="6" style="88" customWidth="1"/>
    <col min="10" max="10" width="3.375" style="1" customWidth="1"/>
    <col min="11" max="11" width="8.625" style="37" customWidth="1"/>
    <col min="12" max="12" width="1.875" style="1" customWidth="1"/>
    <col min="13" max="13" width="12.5" style="101" customWidth="1"/>
    <col min="14" max="14" width="8.625" style="37" customWidth="1"/>
    <col min="15" max="15" width="1.625" style="1" customWidth="1"/>
    <col min="16" max="16" width="13.625" style="101" customWidth="1"/>
  </cols>
  <sheetData>
    <row r="1" spans="1:19" s="1" customFormat="1" ht="21" customHeight="1" x14ac:dyDescent="0.15">
      <c r="D1" s="179"/>
      <c r="E1" s="179"/>
      <c r="F1" s="179"/>
      <c r="G1" s="179"/>
      <c r="H1" s="339" t="s">
        <v>233</v>
      </c>
      <c r="I1" s="339"/>
      <c r="J1" s="339"/>
      <c r="K1" s="339"/>
      <c r="L1" s="339"/>
      <c r="M1" s="339"/>
      <c r="N1" s="179"/>
      <c r="O1" s="179"/>
      <c r="P1" s="98"/>
    </row>
    <row r="2" spans="1:19" s="1" customFormat="1" ht="15" customHeight="1" x14ac:dyDescent="0.15">
      <c r="D2" s="2"/>
      <c r="E2" s="395"/>
      <c r="F2" s="395"/>
      <c r="G2" s="395"/>
      <c r="I2" s="88"/>
      <c r="K2" s="37"/>
      <c r="M2" s="101"/>
      <c r="N2" s="37"/>
      <c r="P2" s="104"/>
    </row>
    <row r="3" spans="1:19" s="1" customFormat="1" ht="15" customHeight="1" x14ac:dyDescent="0.15">
      <c r="C3" s="333" t="s">
        <v>200</v>
      </c>
      <c r="D3" s="333"/>
      <c r="E3" s="396" t="s">
        <v>289</v>
      </c>
      <c r="F3" s="396"/>
      <c r="G3" s="396"/>
      <c r="H3" s="396"/>
      <c r="I3" s="396"/>
      <c r="K3" s="37"/>
      <c r="M3" s="102"/>
      <c r="N3" s="397"/>
      <c r="O3" s="397"/>
      <c r="P3" s="397"/>
    </row>
    <row r="4" spans="1:19" s="1" customFormat="1" ht="6" customHeight="1" x14ac:dyDescent="0.15">
      <c r="I4" s="88"/>
      <c r="K4" s="37"/>
      <c r="M4" s="101"/>
      <c r="N4" s="37"/>
      <c r="P4" s="101"/>
    </row>
    <row r="5" spans="1:19" x14ac:dyDescent="0.15">
      <c r="A5" s="386"/>
      <c r="B5" s="387" t="s">
        <v>12</v>
      </c>
      <c r="C5" s="388"/>
      <c r="D5" s="388"/>
      <c r="E5" s="388"/>
      <c r="F5" s="388"/>
      <c r="G5" s="388"/>
      <c r="H5" s="371" t="s">
        <v>3</v>
      </c>
      <c r="I5" s="391" t="s">
        <v>7</v>
      </c>
      <c r="J5" s="398" t="s">
        <v>8</v>
      </c>
      <c r="K5" s="340" t="s">
        <v>10</v>
      </c>
      <c r="L5" s="342"/>
      <c r="M5" s="341"/>
      <c r="N5" s="342" t="s">
        <v>74</v>
      </c>
      <c r="O5" s="342"/>
      <c r="P5" s="341"/>
    </row>
    <row r="6" spans="1:19" x14ac:dyDescent="0.15">
      <c r="A6" s="386"/>
      <c r="B6" s="389"/>
      <c r="C6" s="390"/>
      <c r="D6" s="390"/>
      <c r="E6" s="390"/>
      <c r="F6" s="390"/>
      <c r="G6" s="390"/>
      <c r="H6" s="373"/>
      <c r="I6" s="392"/>
      <c r="J6" s="399"/>
      <c r="K6" s="38" t="s">
        <v>201</v>
      </c>
      <c r="L6" s="346" t="s">
        <v>9</v>
      </c>
      <c r="M6" s="346"/>
      <c r="N6" s="56" t="s">
        <v>201</v>
      </c>
      <c r="O6" s="340" t="s">
        <v>9</v>
      </c>
      <c r="P6" s="341"/>
    </row>
    <row r="7" spans="1:19" ht="20.100000000000001" customHeight="1" x14ac:dyDescent="0.15">
      <c r="B7" s="347" t="s">
        <v>284</v>
      </c>
      <c r="C7" s="348"/>
      <c r="D7" s="348"/>
      <c r="E7" s="348"/>
      <c r="F7" s="348"/>
      <c r="G7" s="349"/>
      <c r="H7" s="312" t="s">
        <v>288</v>
      </c>
      <c r="I7" s="93"/>
      <c r="J7" s="219" t="s">
        <v>31</v>
      </c>
      <c r="K7" s="27">
        <f>TRUNC(R22*R7,-1)</f>
        <v>1600</v>
      </c>
      <c r="L7" s="131"/>
      <c r="M7" s="211">
        <f>TRUNC(IF(I7=0,0,R22*R7+(I7-200)/100*R22*T7),-1)</f>
        <v>0</v>
      </c>
      <c r="N7" s="153">
        <f>TRUNC(S22*S7,-1)</f>
        <v>1850</v>
      </c>
      <c r="O7" s="93"/>
      <c r="P7" s="211">
        <f>TRUNC(IF(I7=0,0,S22*S7+(I7-200)/100*S22*U7),-1)</f>
        <v>0</v>
      </c>
      <c r="R7">
        <v>8.8999999999999996E-2</v>
      </c>
      <c r="S7">
        <v>0.10299999999999999</v>
      </c>
    </row>
    <row r="8" spans="1:19" ht="20.100000000000001" customHeight="1" x14ac:dyDescent="0.15">
      <c r="B8" s="329" t="s">
        <v>285</v>
      </c>
      <c r="C8" s="330"/>
      <c r="D8" s="330"/>
      <c r="E8" s="330"/>
      <c r="F8" s="330"/>
      <c r="G8" s="331"/>
      <c r="H8" s="28"/>
      <c r="I8" s="91"/>
      <c r="J8" s="222" t="s">
        <v>31</v>
      </c>
      <c r="K8" s="210">
        <f>TRUNC(R22*R8,-1)</f>
        <v>230</v>
      </c>
      <c r="L8" s="129"/>
      <c r="M8" s="212">
        <f>TRUNC(IF(I8=0,0,R22*R8+(I8-200)/100*R22*T8),-1)</f>
        <v>0</v>
      </c>
      <c r="N8" s="214">
        <f>TRUNC(S22*S8,-1)</f>
        <v>230</v>
      </c>
      <c r="O8" s="91"/>
      <c r="P8" s="212">
        <f>TRUNC(IF(I8=0,0,S22*S8+(I8-200)/100*S22*U8),-1)</f>
        <v>0</v>
      </c>
      <c r="R8">
        <v>1.2999999999999999E-2</v>
      </c>
      <c r="S8">
        <v>1.2999999999999999E-2</v>
      </c>
    </row>
    <row r="9" spans="1:19" ht="20.100000000000001" customHeight="1" x14ac:dyDescent="0.15">
      <c r="B9" s="329" t="s">
        <v>286</v>
      </c>
      <c r="C9" s="330"/>
      <c r="D9" s="330"/>
      <c r="E9" s="330"/>
      <c r="F9" s="330"/>
      <c r="G9" s="331"/>
      <c r="H9" s="28"/>
      <c r="I9" s="91"/>
      <c r="J9" s="222" t="s">
        <v>19</v>
      </c>
      <c r="K9" s="210">
        <f>TRUNC(R22*R9,-1)</f>
        <v>120</v>
      </c>
      <c r="L9" s="129"/>
      <c r="M9" s="212">
        <f>SUM(I9*K9)</f>
        <v>0</v>
      </c>
      <c r="N9" s="214">
        <f>TRUNC(S22*S9,-1)</f>
        <v>120</v>
      </c>
      <c r="O9" s="91"/>
      <c r="P9" s="212">
        <f t="shared" ref="P9:P14" si="0">SUM(I9*N9)</f>
        <v>0</v>
      </c>
      <c r="R9">
        <v>7.0000000000000001E-3</v>
      </c>
      <c r="S9">
        <v>7.0000000000000001E-3</v>
      </c>
    </row>
    <row r="10" spans="1:19" ht="20.100000000000001" customHeight="1" x14ac:dyDescent="0.15">
      <c r="B10" s="329" t="s">
        <v>21</v>
      </c>
      <c r="C10" s="330"/>
      <c r="D10" s="330"/>
      <c r="E10" s="330"/>
      <c r="F10" s="330"/>
      <c r="G10" s="331"/>
      <c r="H10" s="28"/>
      <c r="I10" s="91"/>
      <c r="J10" s="222" t="s">
        <v>19</v>
      </c>
      <c r="K10" s="210">
        <f>TRUNC(R22*R10,-1)</f>
        <v>100</v>
      </c>
      <c r="L10" s="129"/>
      <c r="M10" s="212">
        <f>I10*K10</f>
        <v>0</v>
      </c>
      <c r="N10" s="214">
        <f>TRUNC(S22*S10,-1)</f>
        <v>100</v>
      </c>
      <c r="O10" s="91"/>
      <c r="P10" s="212">
        <f t="shared" si="0"/>
        <v>0</v>
      </c>
      <c r="R10">
        <v>6.0000000000000001E-3</v>
      </c>
      <c r="S10">
        <v>6.0000000000000001E-3</v>
      </c>
    </row>
    <row r="11" spans="1:19" ht="20.100000000000001" customHeight="1" x14ac:dyDescent="0.15">
      <c r="B11" s="329" t="s">
        <v>287</v>
      </c>
      <c r="C11" s="330"/>
      <c r="D11" s="330"/>
      <c r="E11" s="330"/>
      <c r="F11" s="330"/>
      <c r="G11" s="331"/>
      <c r="H11" s="28"/>
      <c r="I11" s="91"/>
      <c r="J11" s="222" t="s">
        <v>16</v>
      </c>
      <c r="K11" s="210">
        <f>TRUNC(R22*R11,-1)</f>
        <v>2070</v>
      </c>
      <c r="L11" s="129"/>
      <c r="M11" s="212">
        <f>SUM(I11*K11)</f>
        <v>0</v>
      </c>
      <c r="N11" s="214">
        <f>TRUNC(S22*S11,-1)</f>
        <v>2320</v>
      </c>
      <c r="O11" s="91"/>
      <c r="P11" s="212">
        <f t="shared" si="0"/>
        <v>0</v>
      </c>
      <c r="R11">
        <f>SUM(R7:R10)</f>
        <v>0.115</v>
      </c>
      <c r="S11">
        <f>SUM(S7:S10)</f>
        <v>0.129</v>
      </c>
    </row>
    <row r="12" spans="1:19" ht="20.100000000000001" customHeight="1" x14ac:dyDescent="0.15">
      <c r="B12" s="329" t="s">
        <v>29</v>
      </c>
      <c r="C12" s="330"/>
      <c r="D12" s="330"/>
      <c r="E12" s="330"/>
      <c r="F12" s="330"/>
      <c r="G12" s="331"/>
      <c r="H12" s="18"/>
      <c r="I12" s="91"/>
      <c r="J12" s="222" t="s">
        <v>13</v>
      </c>
      <c r="K12" s="210">
        <f>TRUNC(R22*R12,-1)</f>
        <v>520</v>
      </c>
      <c r="L12" s="129"/>
      <c r="M12" s="212">
        <f>SUM(I12*K12)</f>
        <v>0</v>
      </c>
      <c r="N12" s="214">
        <f>TRUNC(S22*S12,-1)</f>
        <v>520</v>
      </c>
      <c r="O12" s="91"/>
      <c r="P12" s="212">
        <f t="shared" si="0"/>
        <v>0</v>
      </c>
      <c r="R12">
        <v>2.9000000000000001E-2</v>
      </c>
      <c r="S12">
        <f>R12</f>
        <v>2.9000000000000001E-2</v>
      </c>
    </row>
    <row r="13" spans="1:19" ht="20.100000000000001" customHeight="1" x14ac:dyDescent="0.15">
      <c r="B13" s="329" t="s">
        <v>30</v>
      </c>
      <c r="C13" s="330"/>
      <c r="D13" s="330"/>
      <c r="E13" s="330"/>
      <c r="F13" s="330"/>
      <c r="G13" s="331"/>
      <c r="H13" s="18"/>
      <c r="I13" s="91"/>
      <c r="J13" s="222" t="s">
        <v>13</v>
      </c>
      <c r="K13" s="210">
        <f>TRUNC(R22*R13,-1)</f>
        <v>2140</v>
      </c>
      <c r="L13" s="129"/>
      <c r="M13" s="212">
        <f>SUM(I13*K13)</f>
        <v>0</v>
      </c>
      <c r="N13" s="214">
        <f>TRUNC(S22*S13,-1)</f>
        <v>2140</v>
      </c>
      <c r="O13" s="91"/>
      <c r="P13" s="212">
        <f t="shared" si="0"/>
        <v>0</v>
      </c>
      <c r="R13">
        <f>0.119</f>
        <v>0.11899999999999999</v>
      </c>
      <c r="S13">
        <f>R13</f>
        <v>0.11899999999999999</v>
      </c>
    </row>
    <row r="14" spans="1:19" ht="20.100000000000001" customHeight="1" x14ac:dyDescent="0.15">
      <c r="B14" s="329" t="s">
        <v>24</v>
      </c>
      <c r="C14" s="330"/>
      <c r="D14" s="330"/>
      <c r="E14" s="330"/>
      <c r="F14" s="330"/>
      <c r="G14" s="331"/>
      <c r="H14" s="18"/>
      <c r="I14" s="91"/>
      <c r="J14" s="222" t="s">
        <v>13</v>
      </c>
      <c r="K14" s="210"/>
      <c r="L14" s="129"/>
      <c r="M14" s="212"/>
      <c r="N14" s="214">
        <f>TRUNC(S22*S14,-1)</f>
        <v>1800</v>
      </c>
      <c r="O14" s="91"/>
      <c r="P14" s="212">
        <f t="shared" si="0"/>
        <v>0</v>
      </c>
      <c r="S14">
        <v>0.1</v>
      </c>
    </row>
    <row r="15" spans="1:19" ht="20.100000000000001" customHeight="1" x14ac:dyDescent="0.15">
      <c r="B15" s="329"/>
      <c r="C15" s="330"/>
      <c r="D15" s="330"/>
      <c r="E15" s="330"/>
      <c r="F15" s="330"/>
      <c r="G15" s="331"/>
      <c r="H15" s="18"/>
      <c r="I15" s="91"/>
      <c r="J15" s="222"/>
      <c r="K15" s="210"/>
      <c r="L15" s="129"/>
      <c r="M15" s="212"/>
      <c r="N15" s="214"/>
      <c r="O15" s="91"/>
      <c r="P15" s="212"/>
    </row>
    <row r="16" spans="1:19" ht="20.100000000000001" customHeight="1" x14ac:dyDescent="0.15">
      <c r="B16" s="329"/>
      <c r="C16" s="330"/>
      <c r="D16" s="330"/>
      <c r="E16" s="330"/>
      <c r="F16" s="330"/>
      <c r="G16" s="331"/>
      <c r="H16" s="18"/>
      <c r="I16" s="91"/>
      <c r="J16" s="222"/>
      <c r="K16" s="210"/>
      <c r="L16" s="129"/>
      <c r="M16" s="212"/>
      <c r="N16" s="214"/>
      <c r="O16" s="91"/>
      <c r="P16" s="212"/>
    </row>
    <row r="17" spans="1:19" ht="20.100000000000001" customHeight="1" x14ac:dyDescent="0.15">
      <c r="B17" s="329"/>
      <c r="C17" s="330"/>
      <c r="D17" s="330"/>
      <c r="E17" s="330"/>
      <c r="F17" s="330"/>
      <c r="G17" s="331"/>
      <c r="H17" s="18"/>
      <c r="I17" s="91"/>
      <c r="J17" s="222"/>
      <c r="K17" s="210"/>
      <c r="L17" s="129"/>
      <c r="M17" s="212"/>
      <c r="N17" s="214"/>
      <c r="O17" s="91"/>
      <c r="P17" s="212"/>
    </row>
    <row r="18" spans="1:19" ht="20.100000000000001" customHeight="1" x14ac:dyDescent="0.15">
      <c r="B18" s="329"/>
      <c r="C18" s="330"/>
      <c r="D18" s="330"/>
      <c r="E18" s="330"/>
      <c r="F18" s="330"/>
      <c r="G18" s="331"/>
      <c r="H18" s="18"/>
      <c r="I18" s="91"/>
      <c r="J18" s="222"/>
      <c r="K18" s="210"/>
      <c r="L18" s="129"/>
      <c r="M18" s="212"/>
      <c r="N18" s="214"/>
      <c r="O18" s="91"/>
      <c r="P18" s="212"/>
    </row>
    <row r="19" spans="1:19" ht="20.100000000000001" customHeight="1" x14ac:dyDescent="0.15">
      <c r="B19" s="329"/>
      <c r="C19" s="330"/>
      <c r="D19" s="330"/>
      <c r="E19" s="330"/>
      <c r="F19" s="330"/>
      <c r="G19" s="331"/>
      <c r="H19" s="18"/>
      <c r="I19" s="91"/>
      <c r="J19" s="222"/>
      <c r="K19" s="210"/>
      <c r="L19" s="129"/>
      <c r="M19" s="212"/>
      <c r="N19" s="214"/>
      <c r="O19" s="91"/>
      <c r="P19" s="212"/>
    </row>
    <row r="20" spans="1:19" ht="20.100000000000001" customHeight="1" x14ac:dyDescent="0.15">
      <c r="B20" s="329"/>
      <c r="C20" s="330"/>
      <c r="D20" s="330"/>
      <c r="E20" s="330"/>
      <c r="F20" s="330"/>
      <c r="G20" s="331"/>
      <c r="H20" s="18"/>
      <c r="I20" s="91"/>
      <c r="J20" s="222"/>
      <c r="K20" s="210"/>
      <c r="L20" s="129"/>
      <c r="M20" s="212"/>
      <c r="N20" s="214"/>
      <c r="O20" s="91"/>
      <c r="P20" s="212"/>
    </row>
    <row r="21" spans="1:19" ht="20.100000000000001" customHeight="1" x14ac:dyDescent="0.15">
      <c r="B21" s="329"/>
      <c r="C21" s="330"/>
      <c r="D21" s="330"/>
      <c r="E21" s="330"/>
      <c r="F21" s="330"/>
      <c r="G21" s="331"/>
      <c r="H21" s="18"/>
      <c r="I21" s="91"/>
      <c r="J21" s="223"/>
      <c r="K21" s="210"/>
      <c r="L21" s="129"/>
      <c r="M21" s="212"/>
      <c r="N21" s="214"/>
      <c r="O21" s="91"/>
      <c r="P21" s="212"/>
    </row>
    <row r="22" spans="1:19" ht="20.100000000000001" customHeight="1" x14ac:dyDescent="0.15">
      <c r="B22" s="384" t="s">
        <v>70</v>
      </c>
      <c r="C22" s="385"/>
      <c r="D22" s="385"/>
      <c r="E22" s="385"/>
      <c r="F22" s="385"/>
      <c r="G22" s="385"/>
      <c r="H22" s="385"/>
      <c r="I22" s="92"/>
      <c r="J22" s="226"/>
      <c r="K22" s="57"/>
      <c r="L22" s="15"/>
      <c r="M22" s="213">
        <f>SUM(M7:M21)</f>
        <v>0</v>
      </c>
      <c r="N22" s="215"/>
      <c r="O22" s="92"/>
      <c r="P22" s="213">
        <f>SUM(P7:P21)</f>
        <v>0</v>
      </c>
      <c r="R22">
        <f>見積総括書!Q17</f>
        <v>18000</v>
      </c>
      <c r="S22">
        <f>見積総括書!R17</f>
        <v>18000</v>
      </c>
    </row>
    <row r="23" spans="1:19" s="80" customFormat="1" ht="20.100000000000001" customHeight="1" x14ac:dyDescent="0.15">
      <c r="A23" s="75"/>
      <c r="B23" s="377" t="s">
        <v>72</v>
      </c>
      <c r="C23" s="378"/>
      <c r="D23" s="378"/>
      <c r="E23" s="378"/>
      <c r="F23" s="378"/>
      <c r="G23" s="378"/>
      <c r="H23" s="81"/>
      <c r="I23" s="93"/>
      <c r="J23" s="227" t="s">
        <v>13</v>
      </c>
      <c r="K23" s="77">
        <v>6000</v>
      </c>
      <c r="L23" s="78"/>
      <c r="M23" s="25">
        <f>SUM(I23*K23)</f>
        <v>0</v>
      </c>
      <c r="N23" s="32">
        <v>6000</v>
      </c>
      <c r="O23" s="48"/>
      <c r="P23" s="26">
        <f>SUM(I23*N23)</f>
        <v>0</v>
      </c>
    </row>
    <row r="24" spans="1:19" s="80" customFormat="1" ht="20.100000000000001" customHeight="1" x14ac:dyDescent="0.15">
      <c r="A24" s="75"/>
      <c r="B24" s="377" t="s">
        <v>73</v>
      </c>
      <c r="C24" s="378"/>
      <c r="D24" s="378"/>
      <c r="E24" s="378"/>
      <c r="F24" s="378"/>
      <c r="G24" s="378"/>
      <c r="H24" s="81"/>
      <c r="I24" s="93"/>
      <c r="J24" s="228" t="s">
        <v>13</v>
      </c>
      <c r="K24" s="77"/>
      <c r="L24" s="78"/>
      <c r="M24" s="25">
        <f>M23+M22</f>
        <v>0</v>
      </c>
      <c r="N24" s="32"/>
      <c r="O24" s="48"/>
      <c r="P24" s="26">
        <f>P23+P22</f>
        <v>0</v>
      </c>
    </row>
    <row r="25" spans="1:19" s="80" customFormat="1" ht="20.100000000000001" customHeight="1" x14ac:dyDescent="0.15">
      <c r="A25" s="75"/>
      <c r="B25" s="379" t="s">
        <v>71</v>
      </c>
      <c r="C25" s="380"/>
      <c r="D25" s="380"/>
      <c r="E25" s="380"/>
      <c r="F25" s="380"/>
      <c r="G25" s="380"/>
      <c r="H25" s="380"/>
      <c r="I25" s="90"/>
      <c r="J25" s="76"/>
      <c r="K25" s="76"/>
      <c r="L25" s="76"/>
      <c r="M25" s="84"/>
      <c r="N25" s="441">
        <f>SUM(M24+P24)</f>
        <v>0</v>
      </c>
      <c r="O25" s="442"/>
      <c r="P25" s="443"/>
    </row>
    <row r="26" spans="1:19" x14ac:dyDescent="0.15">
      <c r="A26" s="10"/>
      <c r="B26" s="350"/>
      <c r="C26" s="350"/>
      <c r="D26" s="350"/>
      <c r="E26" s="350"/>
      <c r="F26" s="350"/>
      <c r="G26" s="350"/>
      <c r="H26" s="350"/>
      <c r="I26" s="350"/>
      <c r="J26" s="350"/>
      <c r="K26" s="350"/>
      <c r="L26" s="350"/>
      <c r="M26" s="350"/>
      <c r="N26" s="39"/>
      <c r="O26" s="11"/>
      <c r="P26" s="103"/>
    </row>
  </sheetData>
  <sheetProtection formatColumns="0"/>
  <mergeCells count="35">
    <mergeCell ref="B25:H25"/>
    <mergeCell ref="N25:P25"/>
    <mergeCell ref="B26:M26"/>
    <mergeCell ref="B19:G19"/>
    <mergeCell ref="B20:G20"/>
    <mergeCell ref="B21:G21"/>
    <mergeCell ref="B22:H22"/>
    <mergeCell ref="B23:G23"/>
    <mergeCell ref="B24:G24"/>
    <mergeCell ref="B13:G13"/>
    <mergeCell ref="B14:G14"/>
    <mergeCell ref="B15:G15"/>
    <mergeCell ref="B16:G16"/>
    <mergeCell ref="B17:G17"/>
    <mergeCell ref="B18:G18"/>
    <mergeCell ref="B9:G9"/>
    <mergeCell ref="B10:G10"/>
    <mergeCell ref="B11:G11"/>
    <mergeCell ref="B12:G12"/>
    <mergeCell ref="K5:M5"/>
    <mergeCell ref="N5:P5"/>
    <mergeCell ref="L6:M6"/>
    <mergeCell ref="O6:P6"/>
    <mergeCell ref="B7:G7"/>
    <mergeCell ref="B8:G8"/>
    <mergeCell ref="H1:M1"/>
    <mergeCell ref="E2:G2"/>
    <mergeCell ref="C3:D3"/>
    <mergeCell ref="E3:I3"/>
    <mergeCell ref="N3:P3"/>
    <mergeCell ref="A5:A6"/>
    <mergeCell ref="B5:G6"/>
    <mergeCell ref="H5:H6"/>
    <mergeCell ref="I5:I6"/>
    <mergeCell ref="J5:J6"/>
  </mergeCells>
  <phoneticPr fontId="2"/>
  <pageMargins left="0.51181102362204722" right="0.15748031496062992" top="0.62992125984251968" bottom="0.27559055118110237" header="0.31496062992125984" footer="0.31496062992125984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opLeftCell="A10" zoomScale="125" zoomScaleNormal="125" workbookViewId="0">
      <selection activeCell="I24" sqref="I24"/>
    </sheetView>
  </sheetViews>
  <sheetFormatPr defaultRowHeight="13.5" x14ac:dyDescent="0.15"/>
  <cols>
    <col min="1" max="1" width="1.625" style="1" customWidth="1"/>
    <col min="2" max="6" width="3.75" style="1" customWidth="1"/>
    <col min="7" max="7" width="8.125" style="1" customWidth="1"/>
    <col min="8" max="8" width="10.375" style="1" customWidth="1"/>
    <col min="9" max="9" width="6" style="88" customWidth="1"/>
    <col min="10" max="10" width="3.375" style="1" customWidth="1"/>
    <col min="11" max="11" width="8.625" style="37" customWidth="1"/>
    <col min="12" max="12" width="1.875" style="1" customWidth="1"/>
    <col min="13" max="13" width="12.5" style="101" customWidth="1"/>
    <col min="14" max="14" width="8.625" style="37" customWidth="1"/>
    <col min="15" max="15" width="1.625" style="1" customWidth="1"/>
    <col min="16" max="16" width="13.625" style="101" customWidth="1"/>
  </cols>
  <sheetData>
    <row r="1" spans="1:21" s="1" customFormat="1" ht="21" customHeight="1" x14ac:dyDescent="0.15">
      <c r="D1" s="179"/>
      <c r="E1" s="179"/>
      <c r="F1" s="179"/>
      <c r="G1" s="179"/>
      <c r="H1" s="339" t="s">
        <v>233</v>
      </c>
      <c r="I1" s="339"/>
      <c r="J1" s="339"/>
      <c r="K1" s="339"/>
      <c r="L1" s="339"/>
      <c r="M1" s="339"/>
      <c r="N1" s="179"/>
      <c r="O1" s="179"/>
      <c r="P1" s="98"/>
    </row>
    <row r="2" spans="1:21" s="1" customFormat="1" ht="15" customHeight="1" x14ac:dyDescent="0.15">
      <c r="D2" s="2"/>
      <c r="E2" s="395"/>
      <c r="F2" s="395"/>
      <c r="G2" s="395"/>
      <c r="I2" s="88"/>
      <c r="K2" s="37"/>
      <c r="M2" s="101"/>
      <c r="N2" s="37"/>
      <c r="P2" s="104"/>
    </row>
    <row r="3" spans="1:21" s="1" customFormat="1" ht="15" customHeight="1" x14ac:dyDescent="0.15">
      <c r="C3" s="333" t="s">
        <v>200</v>
      </c>
      <c r="D3" s="333"/>
      <c r="E3" s="396" t="s">
        <v>50</v>
      </c>
      <c r="F3" s="396"/>
      <c r="G3" s="396"/>
      <c r="H3" s="396"/>
      <c r="I3" s="396"/>
      <c r="K3" s="37"/>
      <c r="M3" s="102"/>
      <c r="N3" s="397"/>
      <c r="O3" s="397"/>
      <c r="P3" s="397"/>
    </row>
    <row r="4" spans="1:21" s="1" customFormat="1" ht="6" customHeight="1" x14ac:dyDescent="0.15">
      <c r="I4" s="88"/>
      <c r="K4" s="37"/>
      <c r="M4" s="101"/>
      <c r="N4" s="37"/>
      <c r="P4" s="101"/>
    </row>
    <row r="5" spans="1:21" x14ac:dyDescent="0.15">
      <c r="A5" s="386"/>
      <c r="B5" s="387" t="s">
        <v>12</v>
      </c>
      <c r="C5" s="388"/>
      <c r="D5" s="388"/>
      <c r="E5" s="388"/>
      <c r="F5" s="388"/>
      <c r="G5" s="388"/>
      <c r="H5" s="371" t="s">
        <v>3</v>
      </c>
      <c r="I5" s="391" t="s">
        <v>7</v>
      </c>
      <c r="J5" s="398" t="s">
        <v>8</v>
      </c>
      <c r="K5" s="340" t="s">
        <v>10</v>
      </c>
      <c r="L5" s="342"/>
      <c r="M5" s="341"/>
      <c r="N5" s="342" t="s">
        <v>74</v>
      </c>
      <c r="O5" s="342"/>
      <c r="P5" s="341"/>
    </row>
    <row r="6" spans="1:21" x14ac:dyDescent="0.15">
      <c r="A6" s="386"/>
      <c r="B6" s="389"/>
      <c r="C6" s="390"/>
      <c r="D6" s="390"/>
      <c r="E6" s="390"/>
      <c r="F6" s="390"/>
      <c r="G6" s="390"/>
      <c r="H6" s="373"/>
      <c r="I6" s="392"/>
      <c r="J6" s="399"/>
      <c r="K6" s="38" t="s">
        <v>201</v>
      </c>
      <c r="L6" s="346" t="s">
        <v>9</v>
      </c>
      <c r="M6" s="346"/>
      <c r="N6" s="56" t="s">
        <v>201</v>
      </c>
      <c r="O6" s="340" t="s">
        <v>9</v>
      </c>
      <c r="P6" s="341"/>
    </row>
    <row r="7" spans="1:21" ht="20.100000000000001" customHeight="1" x14ac:dyDescent="0.15">
      <c r="B7" s="347" t="s">
        <v>309</v>
      </c>
      <c r="C7" s="348"/>
      <c r="D7" s="348"/>
      <c r="E7" s="348"/>
      <c r="F7" s="348"/>
      <c r="G7" s="349"/>
      <c r="H7" s="29"/>
      <c r="I7" s="93"/>
      <c r="J7" s="219" t="s">
        <v>209</v>
      </c>
      <c r="K7" s="27"/>
      <c r="L7" s="131"/>
      <c r="M7" s="211">
        <f>TRUNC(IF(I7=0,0,R23*R7+(I7-200)/100*R23*T7),-1)</f>
        <v>0</v>
      </c>
      <c r="N7" s="153"/>
      <c r="O7" s="93"/>
      <c r="P7" s="211">
        <f>TRUNC(IF(I7=0,0,S23*S7+(I7-200)/100*S23*U7),-1)</f>
        <v>0</v>
      </c>
      <c r="R7">
        <v>0.35699999999999998</v>
      </c>
      <c r="S7">
        <v>0.35699999999999998</v>
      </c>
      <c r="T7">
        <v>4.7E-2</v>
      </c>
      <c r="U7">
        <v>4.7E-2</v>
      </c>
    </row>
    <row r="8" spans="1:21" ht="20.100000000000001" customHeight="1" x14ac:dyDescent="0.15">
      <c r="B8" s="329" t="s">
        <v>27</v>
      </c>
      <c r="C8" s="330"/>
      <c r="D8" s="330"/>
      <c r="E8" s="330"/>
      <c r="F8" s="330"/>
      <c r="G8" s="331"/>
      <c r="H8" s="28"/>
      <c r="I8" s="91"/>
      <c r="J8" s="222" t="s">
        <v>19</v>
      </c>
      <c r="K8" s="210">
        <f>TRUNC(IF(I8&lt;=50,R23*R8,IF(I8&gt;=101,R23*T8,R23*S8)),-1)</f>
        <v>230</v>
      </c>
      <c r="L8" s="129"/>
      <c r="M8" s="212">
        <f t="shared" ref="M8:M14" si="0">SUM(I8*K8)</f>
        <v>0</v>
      </c>
      <c r="N8" s="214">
        <f>TRUNC(S23*S8+(I8-100)/100*S23*U8,-1)</f>
        <v>190</v>
      </c>
      <c r="O8" s="91"/>
      <c r="P8" s="212">
        <f t="shared" ref="P8:P15" si="1">SUM(I8*N8)</f>
        <v>0</v>
      </c>
      <c r="R8">
        <v>1.2999999999999999E-2</v>
      </c>
      <c r="S8">
        <v>1.0999999999999999E-2</v>
      </c>
      <c r="T8">
        <v>0.01</v>
      </c>
    </row>
    <row r="9" spans="1:21" ht="20.100000000000001" customHeight="1" x14ac:dyDescent="0.15">
      <c r="B9" s="329" t="s">
        <v>103</v>
      </c>
      <c r="C9" s="330"/>
      <c r="D9" s="330"/>
      <c r="E9" s="330"/>
      <c r="F9" s="330"/>
      <c r="G9" s="331"/>
      <c r="H9" s="28"/>
      <c r="I9" s="91"/>
      <c r="J9" s="222" t="s">
        <v>19</v>
      </c>
      <c r="K9" s="210">
        <f>TRUNC(R23*R9,-1)</f>
        <v>100</v>
      </c>
      <c r="L9" s="129"/>
      <c r="M9" s="212">
        <f>I9*K9</f>
        <v>0</v>
      </c>
      <c r="N9" s="214">
        <f>TRUNC(S23*S9,-1)</f>
        <v>100</v>
      </c>
      <c r="O9" s="91"/>
      <c r="P9" s="212">
        <f t="shared" si="1"/>
        <v>0</v>
      </c>
      <c r="R9">
        <v>6.0000000000000001E-3</v>
      </c>
      <c r="S9">
        <v>6.0000000000000001E-3</v>
      </c>
    </row>
    <row r="10" spans="1:21" ht="20.100000000000001" customHeight="1" x14ac:dyDescent="0.15">
      <c r="B10" s="329" t="s">
        <v>104</v>
      </c>
      <c r="C10" s="330"/>
      <c r="D10" s="330"/>
      <c r="E10" s="330"/>
      <c r="F10" s="330"/>
      <c r="G10" s="331"/>
      <c r="H10" s="28"/>
      <c r="I10" s="91"/>
      <c r="J10" s="222" t="s">
        <v>16</v>
      </c>
      <c r="K10" s="210">
        <f>TRUNC(R23*R10,-1)</f>
        <v>4420</v>
      </c>
      <c r="L10" s="129"/>
      <c r="M10" s="212">
        <f t="shared" si="0"/>
        <v>0</v>
      </c>
      <c r="N10" s="214">
        <f>TRUNC(S23*S10,-1)</f>
        <v>4420</v>
      </c>
      <c r="O10" s="91"/>
      <c r="P10" s="212">
        <f t="shared" si="1"/>
        <v>0</v>
      </c>
      <c r="R10">
        <v>0.246</v>
      </c>
      <c r="S10">
        <v>0.246</v>
      </c>
    </row>
    <row r="11" spans="1:21" ht="20.100000000000001" customHeight="1" x14ac:dyDescent="0.15">
      <c r="B11" s="329" t="s">
        <v>28</v>
      </c>
      <c r="C11" s="330"/>
      <c r="D11" s="330"/>
      <c r="E11" s="330"/>
      <c r="F11" s="330"/>
      <c r="G11" s="331"/>
      <c r="H11" s="28"/>
      <c r="I11" s="91"/>
      <c r="J11" s="222" t="s">
        <v>19</v>
      </c>
      <c r="K11" s="210">
        <f>TRUNC(R23*R11,-1)</f>
        <v>230</v>
      </c>
      <c r="L11" s="129"/>
      <c r="M11" s="212">
        <f t="shared" si="0"/>
        <v>0</v>
      </c>
      <c r="N11" s="214">
        <f>TRUNC(S23*S11,-1)</f>
        <v>230</v>
      </c>
      <c r="O11" s="91"/>
      <c r="P11" s="212">
        <f t="shared" si="1"/>
        <v>0</v>
      </c>
      <c r="R11">
        <v>1.2999999999999999E-2</v>
      </c>
      <c r="S11">
        <v>1.2999999999999999E-2</v>
      </c>
    </row>
    <row r="12" spans="1:21" ht="20.100000000000001" customHeight="1" x14ac:dyDescent="0.15">
      <c r="B12" s="329" t="s">
        <v>210</v>
      </c>
      <c r="C12" s="330"/>
      <c r="D12" s="330"/>
      <c r="E12" s="330"/>
      <c r="F12" s="330"/>
      <c r="G12" s="331"/>
      <c r="H12" s="28"/>
      <c r="I12" s="91"/>
      <c r="J12" s="222" t="s">
        <v>16</v>
      </c>
      <c r="K12" s="210">
        <f>TRUNC(R23*R12,-1)</f>
        <v>390</v>
      </c>
      <c r="L12" s="129"/>
      <c r="M12" s="212">
        <f t="shared" si="0"/>
        <v>0</v>
      </c>
      <c r="N12" s="214">
        <f>TRUNC(S23*S12,-1)</f>
        <v>390</v>
      </c>
      <c r="O12" s="91"/>
      <c r="P12" s="212">
        <f t="shared" si="1"/>
        <v>0</v>
      </c>
      <c r="R12">
        <v>2.1999999999999999E-2</v>
      </c>
      <c r="S12">
        <v>2.1999999999999999E-2</v>
      </c>
    </row>
    <row r="13" spans="1:21" ht="20.100000000000001" customHeight="1" x14ac:dyDescent="0.15">
      <c r="B13" s="329" t="s">
        <v>29</v>
      </c>
      <c r="C13" s="330"/>
      <c r="D13" s="330"/>
      <c r="E13" s="330"/>
      <c r="F13" s="330"/>
      <c r="G13" s="331"/>
      <c r="H13" s="18"/>
      <c r="I13" s="91"/>
      <c r="J13" s="222" t="s">
        <v>13</v>
      </c>
      <c r="K13" s="210">
        <f>TRUNC(R23*R13,-1)</f>
        <v>520</v>
      </c>
      <c r="L13" s="129"/>
      <c r="M13" s="212">
        <f t="shared" si="0"/>
        <v>0</v>
      </c>
      <c r="N13" s="214">
        <f>TRUNC(S23*S13,-1)</f>
        <v>520</v>
      </c>
      <c r="O13" s="91"/>
      <c r="P13" s="212">
        <f t="shared" si="1"/>
        <v>0</v>
      </c>
      <c r="R13">
        <v>2.9000000000000001E-2</v>
      </c>
      <c r="S13">
        <v>2.9000000000000001E-2</v>
      </c>
    </row>
    <row r="14" spans="1:21" ht="20.100000000000001" customHeight="1" x14ac:dyDescent="0.15">
      <c r="B14" s="329" t="s">
        <v>30</v>
      </c>
      <c r="C14" s="330"/>
      <c r="D14" s="330"/>
      <c r="E14" s="330"/>
      <c r="F14" s="330"/>
      <c r="G14" s="331"/>
      <c r="H14" s="18"/>
      <c r="I14" s="91"/>
      <c r="J14" s="222" t="s">
        <v>13</v>
      </c>
      <c r="K14" s="210">
        <f>TRUNC(R23*R14,-1)</f>
        <v>2140</v>
      </c>
      <c r="L14" s="129"/>
      <c r="M14" s="212">
        <f t="shared" si="0"/>
        <v>0</v>
      </c>
      <c r="N14" s="214">
        <f>TRUNC(S23*S14,-1)</f>
        <v>2140</v>
      </c>
      <c r="O14" s="91"/>
      <c r="P14" s="212">
        <f t="shared" si="1"/>
        <v>0</v>
      </c>
      <c r="R14">
        <v>0.11899999999999999</v>
      </c>
      <c r="S14">
        <v>0.11899999999999999</v>
      </c>
    </row>
    <row r="15" spans="1:21" ht="20.100000000000001" customHeight="1" x14ac:dyDescent="0.15">
      <c r="B15" s="329" t="s">
        <v>24</v>
      </c>
      <c r="C15" s="330"/>
      <c r="D15" s="330"/>
      <c r="E15" s="330"/>
      <c r="F15" s="330"/>
      <c r="G15" s="331"/>
      <c r="H15" s="18"/>
      <c r="I15" s="91"/>
      <c r="J15" s="222" t="s">
        <v>13</v>
      </c>
      <c r="K15" s="210"/>
      <c r="L15" s="129"/>
      <c r="M15" s="212"/>
      <c r="N15" s="214">
        <f>TRUNC(S23*S15,-1)</f>
        <v>1800</v>
      </c>
      <c r="O15" s="91"/>
      <c r="P15" s="212">
        <f t="shared" si="1"/>
        <v>0</v>
      </c>
      <c r="S15">
        <v>0.1</v>
      </c>
    </row>
    <row r="16" spans="1:21" ht="20.100000000000001" customHeight="1" x14ac:dyDescent="0.15">
      <c r="B16" s="329"/>
      <c r="C16" s="330"/>
      <c r="D16" s="330"/>
      <c r="E16" s="330"/>
      <c r="F16" s="330"/>
      <c r="G16" s="331"/>
      <c r="H16" s="18"/>
      <c r="I16" s="91"/>
      <c r="J16" s="222"/>
      <c r="K16" s="210"/>
      <c r="L16" s="129"/>
      <c r="M16" s="212"/>
      <c r="N16" s="214"/>
      <c r="O16" s="91"/>
      <c r="P16" s="212"/>
    </row>
    <row r="17" spans="1:19" ht="20.100000000000001" customHeight="1" x14ac:dyDescent="0.15">
      <c r="B17" s="329"/>
      <c r="C17" s="330"/>
      <c r="D17" s="330"/>
      <c r="E17" s="330"/>
      <c r="F17" s="330"/>
      <c r="G17" s="331"/>
      <c r="H17" s="18"/>
      <c r="I17" s="91"/>
      <c r="J17" s="222"/>
      <c r="K17" s="210"/>
      <c r="L17" s="129"/>
      <c r="M17" s="212"/>
      <c r="N17" s="214"/>
      <c r="O17" s="91"/>
      <c r="P17" s="212"/>
    </row>
    <row r="18" spans="1:19" ht="20.100000000000001" customHeight="1" x14ac:dyDescent="0.15">
      <c r="B18" s="329"/>
      <c r="C18" s="330"/>
      <c r="D18" s="330"/>
      <c r="E18" s="330"/>
      <c r="F18" s="330"/>
      <c r="G18" s="331"/>
      <c r="H18" s="18"/>
      <c r="I18" s="91"/>
      <c r="J18" s="222"/>
      <c r="K18" s="210"/>
      <c r="L18" s="129"/>
      <c r="M18" s="212"/>
      <c r="N18" s="214"/>
      <c r="O18" s="91"/>
      <c r="P18" s="212"/>
    </row>
    <row r="19" spans="1:19" ht="20.100000000000001" customHeight="1" x14ac:dyDescent="0.15">
      <c r="B19" s="329"/>
      <c r="C19" s="330"/>
      <c r="D19" s="330"/>
      <c r="E19" s="330"/>
      <c r="F19" s="330"/>
      <c r="G19" s="331"/>
      <c r="H19" s="18"/>
      <c r="I19" s="91"/>
      <c r="J19" s="222"/>
      <c r="K19" s="210"/>
      <c r="L19" s="129"/>
      <c r="M19" s="212"/>
      <c r="N19" s="214"/>
      <c r="O19" s="91"/>
      <c r="P19" s="212"/>
    </row>
    <row r="20" spans="1:19" ht="20.100000000000001" customHeight="1" x14ac:dyDescent="0.15">
      <c r="B20" s="329"/>
      <c r="C20" s="330"/>
      <c r="D20" s="330"/>
      <c r="E20" s="330"/>
      <c r="F20" s="330"/>
      <c r="G20" s="331"/>
      <c r="H20" s="18"/>
      <c r="I20" s="91"/>
      <c r="J20" s="222"/>
      <c r="K20" s="210"/>
      <c r="L20" s="129"/>
      <c r="M20" s="212"/>
      <c r="N20" s="214"/>
      <c r="O20" s="91"/>
      <c r="P20" s="212"/>
    </row>
    <row r="21" spans="1:19" ht="20.100000000000001" customHeight="1" x14ac:dyDescent="0.15">
      <c r="B21" s="329"/>
      <c r="C21" s="330"/>
      <c r="D21" s="330"/>
      <c r="E21" s="330"/>
      <c r="F21" s="330"/>
      <c r="G21" s="331"/>
      <c r="H21" s="18"/>
      <c r="I21" s="91"/>
      <c r="J21" s="222"/>
      <c r="K21" s="210"/>
      <c r="L21" s="129"/>
      <c r="M21" s="212"/>
      <c r="N21" s="214"/>
      <c r="O21" s="91"/>
      <c r="P21" s="212"/>
    </row>
    <row r="22" spans="1:19" ht="20.100000000000001" customHeight="1" x14ac:dyDescent="0.15">
      <c r="B22" s="329"/>
      <c r="C22" s="330"/>
      <c r="D22" s="330"/>
      <c r="E22" s="330"/>
      <c r="F22" s="330"/>
      <c r="G22" s="331"/>
      <c r="H22" s="18"/>
      <c r="I22" s="91"/>
      <c r="J22" s="223"/>
      <c r="K22" s="210"/>
      <c r="L22" s="129"/>
      <c r="M22" s="212"/>
      <c r="N22" s="214"/>
      <c r="O22" s="91"/>
      <c r="P22" s="212"/>
    </row>
    <row r="23" spans="1:19" ht="20.100000000000001" customHeight="1" x14ac:dyDescent="0.15">
      <c r="B23" s="384" t="s">
        <v>70</v>
      </c>
      <c r="C23" s="385"/>
      <c r="D23" s="385"/>
      <c r="E23" s="385"/>
      <c r="F23" s="385"/>
      <c r="G23" s="385"/>
      <c r="H23" s="385"/>
      <c r="I23" s="92"/>
      <c r="J23" s="226"/>
      <c r="K23" s="57"/>
      <c r="L23" s="15"/>
      <c r="M23" s="213">
        <f>SUM(M7:M22)</f>
        <v>0</v>
      </c>
      <c r="N23" s="215"/>
      <c r="O23" s="92"/>
      <c r="P23" s="213">
        <f>SUM(P7:P22)</f>
        <v>0</v>
      </c>
      <c r="R23">
        <f>見積総括書!Q17</f>
        <v>18000</v>
      </c>
      <c r="S23">
        <f>見積総括書!R17</f>
        <v>18000</v>
      </c>
    </row>
    <row r="24" spans="1:19" s="80" customFormat="1" ht="20.100000000000001" customHeight="1" x14ac:dyDescent="0.15">
      <c r="A24" s="75"/>
      <c r="B24" s="377" t="s">
        <v>72</v>
      </c>
      <c r="C24" s="378"/>
      <c r="D24" s="378"/>
      <c r="E24" s="378"/>
      <c r="F24" s="378"/>
      <c r="G24" s="378"/>
      <c r="H24" s="81"/>
      <c r="I24" s="93"/>
      <c r="J24" s="227" t="s">
        <v>13</v>
      </c>
      <c r="K24" s="77">
        <v>6000</v>
      </c>
      <c r="L24" s="78"/>
      <c r="M24" s="25">
        <f>SUM(I24*K24)</f>
        <v>0</v>
      </c>
      <c r="N24" s="32">
        <v>6000</v>
      </c>
      <c r="O24" s="48"/>
      <c r="P24" s="26">
        <f>SUM(I24*N24)</f>
        <v>0</v>
      </c>
    </row>
    <row r="25" spans="1:19" s="80" customFormat="1" ht="20.100000000000001" customHeight="1" x14ac:dyDescent="0.15">
      <c r="A25" s="75"/>
      <c r="B25" s="377" t="s">
        <v>73</v>
      </c>
      <c r="C25" s="378"/>
      <c r="D25" s="378"/>
      <c r="E25" s="378"/>
      <c r="F25" s="378"/>
      <c r="G25" s="378"/>
      <c r="H25" s="81"/>
      <c r="I25" s="93"/>
      <c r="J25" s="228" t="s">
        <v>13</v>
      </c>
      <c r="K25" s="77"/>
      <c r="L25" s="78"/>
      <c r="M25" s="25">
        <f>M24+M23</f>
        <v>0</v>
      </c>
      <c r="N25" s="32"/>
      <c r="O25" s="48"/>
      <c r="P25" s="26">
        <f>P24+P23</f>
        <v>0</v>
      </c>
    </row>
    <row r="26" spans="1:19" s="80" customFormat="1" ht="20.100000000000001" customHeight="1" x14ac:dyDescent="0.15">
      <c r="A26" s="75"/>
      <c r="B26" s="379" t="s">
        <v>71</v>
      </c>
      <c r="C26" s="380"/>
      <c r="D26" s="380"/>
      <c r="E26" s="380"/>
      <c r="F26" s="380"/>
      <c r="G26" s="380"/>
      <c r="H26" s="380"/>
      <c r="I26" s="90"/>
      <c r="J26" s="76"/>
      <c r="K26" s="76"/>
      <c r="L26" s="76"/>
      <c r="M26" s="84"/>
      <c r="N26" s="441">
        <f>SUM(M25+P25)</f>
        <v>0</v>
      </c>
      <c r="O26" s="442"/>
      <c r="P26" s="443"/>
    </row>
    <row r="27" spans="1:19" x14ac:dyDescent="0.15">
      <c r="A27" s="10"/>
      <c r="B27" s="350"/>
      <c r="C27" s="350"/>
      <c r="D27" s="350"/>
      <c r="E27" s="350"/>
      <c r="F27" s="350"/>
      <c r="G27" s="350"/>
      <c r="H27" s="350"/>
      <c r="I27" s="350"/>
      <c r="J27" s="350"/>
      <c r="K27" s="350"/>
      <c r="L27" s="350"/>
      <c r="M27" s="350"/>
      <c r="N27" s="39"/>
      <c r="O27" s="11"/>
      <c r="P27" s="103"/>
    </row>
  </sheetData>
  <sheetProtection formatColumns="0"/>
  <mergeCells count="36">
    <mergeCell ref="B11:G11"/>
    <mergeCell ref="K5:M5"/>
    <mergeCell ref="N5:P5"/>
    <mergeCell ref="N3:P3"/>
    <mergeCell ref="C3:D3"/>
    <mergeCell ref="E2:G2"/>
    <mergeCell ref="E3:I3"/>
    <mergeCell ref="O6:P6"/>
    <mergeCell ref="I5:I6"/>
    <mergeCell ref="J5:J6"/>
    <mergeCell ref="B27:M27"/>
    <mergeCell ref="B26:H26"/>
    <mergeCell ref="B21:G21"/>
    <mergeCell ref="B22:G22"/>
    <mergeCell ref="B23:H23"/>
    <mergeCell ref="H1:M1"/>
    <mergeCell ref="B14:G14"/>
    <mergeCell ref="B18:G18"/>
    <mergeCell ref="B13:G13"/>
    <mergeCell ref="B7:G7"/>
    <mergeCell ref="A5:A6"/>
    <mergeCell ref="B5:G6"/>
    <mergeCell ref="H5:H6"/>
    <mergeCell ref="B9:G9"/>
    <mergeCell ref="B10:G10"/>
    <mergeCell ref="L6:M6"/>
    <mergeCell ref="N26:P26"/>
    <mergeCell ref="B24:G24"/>
    <mergeCell ref="B25:G25"/>
    <mergeCell ref="B8:G8"/>
    <mergeCell ref="B16:G16"/>
    <mergeCell ref="B17:G17"/>
    <mergeCell ref="B12:G12"/>
    <mergeCell ref="B19:G19"/>
    <mergeCell ref="B20:G20"/>
    <mergeCell ref="B15:G15"/>
  </mergeCells>
  <phoneticPr fontId="2"/>
  <pageMargins left="0.51181102362204722" right="0.15748031496062992" top="0.62992125984251968" bottom="0.27559055118110237" header="0.31496062992125984" footer="0.31496062992125984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opLeftCell="A13" zoomScale="125" zoomScaleNormal="125" workbookViewId="0">
      <selection activeCell="P24" sqref="P24"/>
    </sheetView>
  </sheetViews>
  <sheetFormatPr defaultRowHeight="13.5" x14ac:dyDescent="0.15"/>
  <cols>
    <col min="1" max="1" width="1.625" style="1" customWidth="1"/>
    <col min="2" max="6" width="3.75" style="1" customWidth="1"/>
    <col min="7" max="7" width="8.125" style="1" customWidth="1"/>
    <col min="8" max="8" width="10.375" style="1" customWidth="1"/>
    <col min="9" max="9" width="6" style="88" customWidth="1"/>
    <col min="10" max="10" width="3.375" style="1" customWidth="1"/>
    <col min="11" max="11" width="8.625" style="37" customWidth="1"/>
    <col min="12" max="12" width="1.875" style="1" customWidth="1"/>
    <col min="13" max="13" width="12.5" style="101" customWidth="1"/>
    <col min="14" max="14" width="8.625" style="37" customWidth="1"/>
    <col min="15" max="15" width="1.625" style="1" customWidth="1"/>
    <col min="16" max="16" width="13.625" style="101" customWidth="1"/>
  </cols>
  <sheetData>
    <row r="1" spans="1:19" s="1" customFormat="1" ht="21" customHeight="1" x14ac:dyDescent="0.15">
      <c r="D1" s="179"/>
      <c r="E1" s="179"/>
      <c r="F1" s="179"/>
      <c r="G1" s="179"/>
      <c r="H1" s="339" t="s">
        <v>233</v>
      </c>
      <c r="I1" s="339"/>
      <c r="J1" s="339"/>
      <c r="K1" s="339"/>
      <c r="L1" s="339"/>
      <c r="M1" s="339"/>
      <c r="N1" s="179"/>
      <c r="O1" s="179"/>
      <c r="P1" s="98"/>
    </row>
    <row r="2" spans="1:19" s="1" customFormat="1" ht="15" customHeight="1" x14ac:dyDescent="0.15">
      <c r="D2" s="2"/>
      <c r="E2" s="395"/>
      <c r="F2" s="395"/>
      <c r="G2" s="395"/>
      <c r="I2" s="88"/>
      <c r="K2" s="37"/>
      <c r="M2" s="101"/>
      <c r="N2" s="37"/>
      <c r="P2" s="104"/>
    </row>
    <row r="3" spans="1:19" s="1" customFormat="1" ht="15" customHeight="1" x14ac:dyDescent="0.15">
      <c r="C3" s="333" t="s">
        <v>200</v>
      </c>
      <c r="D3" s="333"/>
      <c r="E3" s="396" t="s">
        <v>291</v>
      </c>
      <c r="F3" s="396"/>
      <c r="G3" s="396"/>
      <c r="H3" s="396"/>
      <c r="I3" s="396"/>
      <c r="J3" s="396"/>
      <c r="K3" s="396"/>
      <c r="M3" s="102"/>
      <c r="N3" s="397"/>
      <c r="O3" s="397"/>
      <c r="P3" s="397"/>
    </row>
    <row r="4" spans="1:19" s="1" customFormat="1" ht="6" customHeight="1" x14ac:dyDescent="0.15">
      <c r="I4" s="88"/>
      <c r="K4" s="37"/>
      <c r="M4" s="101"/>
      <c r="N4" s="37"/>
      <c r="P4" s="101"/>
    </row>
    <row r="5" spans="1:19" x14ac:dyDescent="0.15">
      <c r="A5" s="386"/>
      <c r="B5" s="387" t="s">
        <v>12</v>
      </c>
      <c r="C5" s="388"/>
      <c r="D5" s="388"/>
      <c r="E5" s="388"/>
      <c r="F5" s="388"/>
      <c r="G5" s="388"/>
      <c r="H5" s="371" t="s">
        <v>3</v>
      </c>
      <c r="I5" s="391" t="s">
        <v>7</v>
      </c>
      <c r="J5" s="398" t="s">
        <v>8</v>
      </c>
      <c r="K5" s="340" t="s">
        <v>10</v>
      </c>
      <c r="L5" s="342"/>
      <c r="M5" s="341"/>
      <c r="N5" s="342" t="s">
        <v>10</v>
      </c>
      <c r="O5" s="342"/>
      <c r="P5" s="341"/>
    </row>
    <row r="6" spans="1:19" x14ac:dyDescent="0.15">
      <c r="A6" s="386"/>
      <c r="B6" s="389"/>
      <c r="C6" s="390"/>
      <c r="D6" s="390"/>
      <c r="E6" s="390"/>
      <c r="F6" s="390"/>
      <c r="G6" s="390"/>
      <c r="H6" s="373"/>
      <c r="I6" s="392"/>
      <c r="J6" s="399"/>
      <c r="K6" s="38" t="s">
        <v>201</v>
      </c>
      <c r="L6" s="346" t="s">
        <v>9</v>
      </c>
      <c r="M6" s="346"/>
      <c r="N6" s="56" t="s">
        <v>201</v>
      </c>
      <c r="O6" s="340" t="s">
        <v>9</v>
      </c>
      <c r="P6" s="341"/>
    </row>
    <row r="7" spans="1:19" ht="20.100000000000001" customHeight="1" x14ac:dyDescent="0.15">
      <c r="B7" s="347" t="s">
        <v>292</v>
      </c>
      <c r="C7" s="348"/>
      <c r="D7" s="348"/>
      <c r="E7" s="348"/>
      <c r="F7" s="348"/>
      <c r="G7" s="349"/>
      <c r="H7" s="313"/>
      <c r="I7" s="93"/>
      <c r="J7" s="219" t="s">
        <v>16</v>
      </c>
      <c r="K7" s="27">
        <f>TRUNC(R22*R7,-1)</f>
        <v>1740</v>
      </c>
      <c r="L7" s="131"/>
      <c r="M7" s="211">
        <f>TRUNC(IF(I7=0,0,R22*R7+(I7-200)/100*R22*T7),-1)</f>
        <v>0</v>
      </c>
      <c r="N7" s="153">
        <f>TRUNC(S22*S7,-1)</f>
        <v>1740</v>
      </c>
      <c r="O7" s="93"/>
      <c r="P7" s="211">
        <f>TRUNC(IF(I7=0,0,S22*S7+(I7-200)/100*S22*U7),-1)</f>
        <v>0</v>
      </c>
      <c r="R7">
        <v>9.7000000000000003E-2</v>
      </c>
      <c r="S7">
        <v>9.7000000000000003E-2</v>
      </c>
    </row>
    <row r="8" spans="1:19" ht="20.100000000000001" customHeight="1" x14ac:dyDescent="0.15">
      <c r="B8" s="329" t="s">
        <v>293</v>
      </c>
      <c r="C8" s="330"/>
      <c r="D8" s="330"/>
      <c r="E8" s="330"/>
      <c r="F8" s="330"/>
      <c r="G8" s="331"/>
      <c r="H8" s="314"/>
      <c r="I8" s="91"/>
      <c r="J8" s="222" t="s">
        <v>19</v>
      </c>
      <c r="K8" s="210">
        <f>TRUNC(R22*R8,-1)</f>
        <v>180</v>
      </c>
      <c r="L8" s="129"/>
      <c r="M8" s="212">
        <f>TRUNC(IF(I8=0,0,R22*R8+(I8-200)/100*R22*T8),-1)</f>
        <v>0</v>
      </c>
      <c r="N8" s="214">
        <f>TRUNC(S22*S8,-1)</f>
        <v>180</v>
      </c>
      <c r="O8" s="91"/>
      <c r="P8" s="212">
        <f>TRUNC(IF(I8=0,0,S22*S8+(I8-200)/100*S22*U8),-1)</f>
        <v>0</v>
      </c>
      <c r="R8">
        <v>0.01</v>
      </c>
      <c r="S8">
        <v>0.01</v>
      </c>
    </row>
    <row r="9" spans="1:19" ht="20.100000000000001" customHeight="1" x14ac:dyDescent="0.15">
      <c r="B9" s="329" t="s">
        <v>294</v>
      </c>
      <c r="C9" s="330"/>
      <c r="D9" s="330"/>
      <c r="E9" s="330"/>
      <c r="F9" s="330"/>
      <c r="G9" s="331"/>
      <c r="H9" s="314"/>
      <c r="I9" s="91"/>
      <c r="J9" s="222" t="s">
        <v>19</v>
      </c>
      <c r="K9" s="210">
        <f>TRUNC(R22*R9,-1)</f>
        <v>100</v>
      </c>
      <c r="L9" s="129"/>
      <c r="M9" s="212">
        <f>SUM(I9*K9)</f>
        <v>0</v>
      </c>
      <c r="N9" s="214">
        <f>TRUNC(S22*R9,-1)</f>
        <v>100</v>
      </c>
      <c r="O9" s="91"/>
      <c r="P9" s="212">
        <f t="shared" ref="P9:P15" si="0">SUM(I9*N9)</f>
        <v>0</v>
      </c>
      <c r="R9">
        <v>6.0000000000000001E-3</v>
      </c>
      <c r="S9">
        <v>6.0000000000000001E-3</v>
      </c>
    </row>
    <row r="10" spans="1:19" ht="20.100000000000001" customHeight="1" x14ac:dyDescent="0.15">
      <c r="B10" s="329" t="s">
        <v>299</v>
      </c>
      <c r="C10" s="330"/>
      <c r="D10" s="330"/>
      <c r="E10" s="330"/>
      <c r="F10" s="330"/>
      <c r="G10" s="331"/>
      <c r="H10" s="314"/>
      <c r="I10" s="91"/>
      <c r="J10" s="222" t="s">
        <v>19</v>
      </c>
      <c r="K10" s="210">
        <f>TRUNC(R22*R10,-1)</f>
        <v>1350</v>
      </c>
      <c r="L10" s="129"/>
      <c r="M10" s="212">
        <f>I10*K10</f>
        <v>0</v>
      </c>
      <c r="N10" s="214">
        <f>TRUNC(S22*S10,-1)</f>
        <v>1350</v>
      </c>
      <c r="O10" s="91"/>
      <c r="P10" s="212">
        <f t="shared" si="0"/>
        <v>0</v>
      </c>
      <c r="R10">
        <f>0.075</f>
        <v>7.4999999999999997E-2</v>
      </c>
      <c r="S10">
        <v>7.4999999999999997E-2</v>
      </c>
    </row>
    <row r="11" spans="1:19" ht="20.100000000000001" customHeight="1" x14ac:dyDescent="0.15">
      <c r="B11" s="329" t="s">
        <v>295</v>
      </c>
      <c r="C11" s="330"/>
      <c r="D11" s="330"/>
      <c r="E11" s="330"/>
      <c r="F11" s="330"/>
      <c r="G11" s="331"/>
      <c r="H11" s="314"/>
      <c r="I11" s="91"/>
      <c r="J11" s="222" t="s">
        <v>13</v>
      </c>
      <c r="K11" s="210">
        <f>TRUNC(R22*R11,-1)</f>
        <v>1090</v>
      </c>
      <c r="L11" s="129"/>
      <c r="M11" s="212">
        <f>SUM(I11*K11)</f>
        <v>0</v>
      </c>
      <c r="N11" s="214">
        <f>TRUNC(S22*S11,-1)</f>
        <v>1090</v>
      </c>
      <c r="O11" s="91"/>
      <c r="P11" s="212">
        <f t="shared" si="0"/>
        <v>0</v>
      </c>
      <c r="R11">
        <v>6.0999999999999999E-2</v>
      </c>
      <c r="S11">
        <v>6.0999999999999999E-2</v>
      </c>
    </row>
    <row r="12" spans="1:19" ht="20.100000000000001" customHeight="1" x14ac:dyDescent="0.15">
      <c r="B12" s="329" t="s">
        <v>296</v>
      </c>
      <c r="C12" s="330"/>
      <c r="D12" s="330"/>
      <c r="E12" s="330"/>
      <c r="F12" s="330"/>
      <c r="G12" s="331"/>
      <c r="H12" s="266" t="s">
        <v>297</v>
      </c>
      <c r="I12" s="91"/>
      <c r="J12" s="222" t="s">
        <v>13</v>
      </c>
      <c r="K12" s="210">
        <f>TRUNC(R22*R12,-1)</f>
        <v>9000</v>
      </c>
      <c r="L12" s="129"/>
      <c r="M12" s="212">
        <f>I12*K12</f>
        <v>0</v>
      </c>
      <c r="N12" s="214">
        <f>TRUNC(S22*S12,-1)</f>
        <v>9000</v>
      </c>
      <c r="O12" s="91"/>
      <c r="P12" s="212">
        <f>I12*N12</f>
        <v>0</v>
      </c>
      <c r="R12">
        <v>0.5</v>
      </c>
      <c r="S12">
        <v>0.5</v>
      </c>
    </row>
    <row r="13" spans="1:19" ht="20.100000000000001" customHeight="1" x14ac:dyDescent="0.15">
      <c r="B13" s="329" t="s">
        <v>29</v>
      </c>
      <c r="C13" s="330"/>
      <c r="D13" s="330"/>
      <c r="E13" s="330"/>
      <c r="F13" s="330"/>
      <c r="G13" s="331"/>
      <c r="H13" s="315"/>
      <c r="I13" s="91"/>
      <c r="J13" s="222" t="s">
        <v>13</v>
      </c>
      <c r="K13" s="210">
        <f>TRUNC(R22*R13,-1)</f>
        <v>520</v>
      </c>
      <c r="L13" s="129"/>
      <c r="M13" s="212">
        <f>SUM(I13*K13)</f>
        <v>0</v>
      </c>
      <c r="N13" s="214">
        <f>TRUNC(S22*S13,-1)</f>
        <v>520</v>
      </c>
      <c r="O13" s="91"/>
      <c r="P13" s="212">
        <f t="shared" si="0"/>
        <v>0</v>
      </c>
      <c r="R13">
        <v>2.9000000000000001E-2</v>
      </c>
      <c r="S13">
        <v>2.9000000000000001E-2</v>
      </c>
    </row>
    <row r="14" spans="1:19" ht="20.100000000000001" customHeight="1" x14ac:dyDescent="0.15">
      <c r="B14" s="329" t="s">
        <v>93</v>
      </c>
      <c r="C14" s="330"/>
      <c r="D14" s="330"/>
      <c r="E14" s="330"/>
      <c r="F14" s="330"/>
      <c r="G14" s="331"/>
      <c r="H14" s="315"/>
      <c r="I14" s="91"/>
      <c r="J14" s="222" t="s">
        <v>13</v>
      </c>
      <c r="K14" s="210">
        <f>TRUNC(R22*R14,-1)</f>
        <v>2140</v>
      </c>
      <c r="L14" s="129"/>
      <c r="M14" s="212">
        <f>I14*K14</f>
        <v>0</v>
      </c>
      <c r="N14" s="214">
        <f>TRUNC(S22*S14,-1)</f>
        <v>2140</v>
      </c>
      <c r="O14" s="91"/>
      <c r="P14" s="212">
        <f t="shared" si="0"/>
        <v>0</v>
      </c>
      <c r="R14">
        <v>0.11899999999999999</v>
      </c>
      <c r="S14">
        <v>0.11899999999999999</v>
      </c>
    </row>
    <row r="15" spans="1:19" ht="20.100000000000001" customHeight="1" x14ac:dyDescent="0.15">
      <c r="B15" s="329" t="s">
        <v>24</v>
      </c>
      <c r="C15" s="330"/>
      <c r="D15" s="330"/>
      <c r="E15" s="330"/>
      <c r="F15" s="330"/>
      <c r="G15" s="331"/>
      <c r="H15" s="305" t="s">
        <v>298</v>
      </c>
      <c r="I15" s="91"/>
      <c r="J15" s="222" t="s">
        <v>13</v>
      </c>
      <c r="K15" s="210"/>
      <c r="L15" s="129"/>
      <c r="M15" s="212"/>
      <c r="N15" s="214">
        <f>TRUNC(S22*S15,-1)</f>
        <v>1800</v>
      </c>
      <c r="O15" s="91"/>
      <c r="P15" s="212">
        <f t="shared" si="0"/>
        <v>0</v>
      </c>
      <c r="S15">
        <v>0.1</v>
      </c>
    </row>
    <row r="16" spans="1:19" ht="20.100000000000001" customHeight="1" x14ac:dyDescent="0.15">
      <c r="B16" s="329"/>
      <c r="C16" s="330"/>
      <c r="D16" s="330"/>
      <c r="E16" s="330"/>
      <c r="F16" s="330"/>
      <c r="G16" s="331"/>
      <c r="H16" s="315"/>
      <c r="I16" s="91"/>
      <c r="J16" s="222"/>
      <c r="K16" s="210"/>
      <c r="L16" s="129"/>
      <c r="M16" s="212"/>
      <c r="N16" s="214"/>
      <c r="O16" s="91"/>
      <c r="P16" s="212"/>
    </row>
    <row r="17" spans="1:19" ht="20.100000000000001" customHeight="1" x14ac:dyDescent="0.15">
      <c r="B17" s="329"/>
      <c r="C17" s="330"/>
      <c r="D17" s="330"/>
      <c r="E17" s="330"/>
      <c r="F17" s="330"/>
      <c r="G17" s="331"/>
      <c r="H17" s="315"/>
      <c r="I17" s="91"/>
      <c r="J17" s="222"/>
      <c r="K17" s="210"/>
      <c r="L17" s="129"/>
      <c r="M17" s="212"/>
      <c r="N17" s="214"/>
      <c r="O17" s="91"/>
      <c r="P17" s="212"/>
    </row>
    <row r="18" spans="1:19" ht="20.100000000000001" customHeight="1" x14ac:dyDescent="0.15">
      <c r="B18" s="329"/>
      <c r="C18" s="330"/>
      <c r="D18" s="330"/>
      <c r="E18" s="330"/>
      <c r="F18" s="330"/>
      <c r="G18" s="331"/>
      <c r="H18" s="315"/>
      <c r="I18" s="91"/>
      <c r="J18" s="222"/>
      <c r="K18" s="210"/>
      <c r="L18" s="129"/>
      <c r="M18" s="212"/>
      <c r="N18" s="214"/>
      <c r="O18" s="91"/>
      <c r="P18" s="212"/>
    </row>
    <row r="19" spans="1:19" ht="20.100000000000001" customHeight="1" x14ac:dyDescent="0.15">
      <c r="B19" s="329"/>
      <c r="C19" s="330"/>
      <c r="D19" s="330"/>
      <c r="E19" s="330"/>
      <c r="F19" s="330"/>
      <c r="G19" s="331"/>
      <c r="H19" s="315"/>
      <c r="I19" s="91"/>
      <c r="J19" s="222"/>
      <c r="K19" s="210"/>
      <c r="L19" s="129"/>
      <c r="M19" s="212"/>
      <c r="N19" s="214"/>
      <c r="O19" s="91"/>
      <c r="P19" s="212"/>
    </row>
    <row r="20" spans="1:19" ht="20.100000000000001" customHeight="1" x14ac:dyDescent="0.15">
      <c r="B20" s="329"/>
      <c r="C20" s="330"/>
      <c r="D20" s="330"/>
      <c r="E20" s="330"/>
      <c r="F20" s="330"/>
      <c r="G20" s="331"/>
      <c r="H20" s="315"/>
      <c r="I20" s="91"/>
      <c r="J20" s="222"/>
      <c r="K20" s="210"/>
      <c r="L20" s="129"/>
      <c r="M20" s="212"/>
      <c r="N20" s="214"/>
      <c r="O20" s="91"/>
      <c r="P20" s="212"/>
    </row>
    <row r="21" spans="1:19" ht="20.100000000000001" customHeight="1" x14ac:dyDescent="0.15">
      <c r="B21" s="329"/>
      <c r="C21" s="330"/>
      <c r="D21" s="330"/>
      <c r="E21" s="330"/>
      <c r="F21" s="330"/>
      <c r="G21" s="331"/>
      <c r="H21" s="315"/>
      <c r="I21" s="91"/>
      <c r="J21" s="223"/>
      <c r="K21" s="210"/>
      <c r="L21" s="129"/>
      <c r="M21" s="212"/>
      <c r="N21" s="214"/>
      <c r="O21" s="91"/>
      <c r="P21" s="212"/>
    </row>
    <row r="22" spans="1:19" ht="20.100000000000001" customHeight="1" x14ac:dyDescent="0.15">
      <c r="B22" s="384" t="s">
        <v>70</v>
      </c>
      <c r="C22" s="385"/>
      <c r="D22" s="385"/>
      <c r="E22" s="385"/>
      <c r="F22" s="385"/>
      <c r="G22" s="385"/>
      <c r="H22" s="385"/>
      <c r="I22" s="92"/>
      <c r="J22" s="226"/>
      <c r="K22" s="57"/>
      <c r="L22" s="15"/>
      <c r="M22" s="213">
        <f>SUM(M7:M21)</f>
        <v>0</v>
      </c>
      <c r="N22" s="215"/>
      <c r="O22" s="92"/>
      <c r="P22" s="213">
        <f>SUM(P7:P21)</f>
        <v>0</v>
      </c>
      <c r="R22">
        <f>見積総括書!Q17</f>
        <v>18000</v>
      </c>
      <c r="S22">
        <f>見積総括書!R17</f>
        <v>18000</v>
      </c>
    </row>
    <row r="23" spans="1:19" s="80" customFormat="1" ht="20.100000000000001" customHeight="1" x14ac:dyDescent="0.15">
      <c r="A23" s="75"/>
      <c r="B23" s="377" t="s">
        <v>72</v>
      </c>
      <c r="C23" s="378"/>
      <c r="D23" s="378"/>
      <c r="E23" s="378"/>
      <c r="F23" s="378"/>
      <c r="G23" s="378"/>
      <c r="H23" s="81"/>
      <c r="I23" s="93"/>
      <c r="J23" s="227" t="s">
        <v>13</v>
      </c>
      <c r="K23" s="77">
        <f>TRUNC(R22*R23,-1)</f>
        <v>6300</v>
      </c>
      <c r="L23" s="78"/>
      <c r="M23" s="25">
        <f>SUM(I23*K23)</f>
        <v>0</v>
      </c>
      <c r="N23" s="32">
        <f>TRUNC(S22*S23,-1)</f>
        <v>6300</v>
      </c>
      <c r="O23" s="48"/>
      <c r="P23" s="26">
        <f>SUM(I23*N23)</f>
        <v>0</v>
      </c>
      <c r="R23" s="304">
        <v>0.35</v>
      </c>
      <c r="S23" s="304">
        <v>0.35</v>
      </c>
    </row>
    <row r="24" spans="1:19" s="80" customFormat="1" ht="20.100000000000001" customHeight="1" x14ac:dyDescent="0.15">
      <c r="A24" s="75"/>
      <c r="B24" s="377" t="s">
        <v>73</v>
      </c>
      <c r="C24" s="378"/>
      <c r="D24" s="378"/>
      <c r="E24" s="378"/>
      <c r="F24" s="378"/>
      <c r="G24" s="378"/>
      <c r="H24" s="81"/>
      <c r="I24" s="93"/>
      <c r="J24" s="228" t="s">
        <v>13</v>
      </c>
      <c r="K24" s="77"/>
      <c r="L24" s="78"/>
      <c r="M24" s="25">
        <f>M23+M22</f>
        <v>0</v>
      </c>
      <c r="N24" s="32"/>
      <c r="O24" s="48"/>
      <c r="P24" s="26">
        <f>P23+P22</f>
        <v>0</v>
      </c>
    </row>
    <row r="25" spans="1:19" s="80" customFormat="1" ht="20.100000000000001" customHeight="1" x14ac:dyDescent="0.15">
      <c r="A25" s="75"/>
      <c r="B25" s="379" t="s">
        <v>71</v>
      </c>
      <c r="C25" s="380"/>
      <c r="D25" s="380"/>
      <c r="E25" s="380"/>
      <c r="F25" s="380"/>
      <c r="G25" s="380"/>
      <c r="H25" s="380"/>
      <c r="I25" s="90"/>
      <c r="J25" s="76"/>
      <c r="K25" s="76"/>
      <c r="L25" s="76"/>
      <c r="M25" s="84"/>
      <c r="N25" s="441">
        <f>SUM(M24+P24)</f>
        <v>0</v>
      </c>
      <c r="O25" s="442"/>
      <c r="P25" s="443"/>
    </row>
    <row r="26" spans="1:19" x14ac:dyDescent="0.15">
      <c r="A26" s="10"/>
      <c r="B26" s="350"/>
      <c r="C26" s="350"/>
      <c r="D26" s="350"/>
      <c r="E26" s="350"/>
      <c r="F26" s="350"/>
      <c r="G26" s="350"/>
      <c r="H26" s="350"/>
      <c r="I26" s="350"/>
      <c r="J26" s="350"/>
      <c r="K26" s="350"/>
      <c r="L26" s="350"/>
      <c r="M26" s="350"/>
      <c r="N26" s="39"/>
      <c r="O26" s="11"/>
      <c r="P26" s="103"/>
    </row>
  </sheetData>
  <sheetProtection formatColumns="0"/>
  <mergeCells count="35">
    <mergeCell ref="B26:M26"/>
    <mergeCell ref="E3:K3"/>
    <mergeCell ref="B21:G21"/>
    <mergeCell ref="B22:H22"/>
    <mergeCell ref="B23:G23"/>
    <mergeCell ref="B24:G24"/>
    <mergeCell ref="B25:H25"/>
    <mergeCell ref="B9:G9"/>
    <mergeCell ref="B10:G10"/>
    <mergeCell ref="B11:G11"/>
    <mergeCell ref="N25:P25"/>
    <mergeCell ref="B15:G15"/>
    <mergeCell ref="B16:G16"/>
    <mergeCell ref="B17:G17"/>
    <mergeCell ref="B18:G18"/>
    <mergeCell ref="B19:G19"/>
    <mergeCell ref="B20:G20"/>
    <mergeCell ref="B12:G12"/>
    <mergeCell ref="B13:G13"/>
    <mergeCell ref="B14:G14"/>
    <mergeCell ref="K5:M5"/>
    <mergeCell ref="N5:P5"/>
    <mergeCell ref="L6:M6"/>
    <mergeCell ref="O6:P6"/>
    <mergeCell ref="B7:G7"/>
    <mergeCell ref="B8:G8"/>
    <mergeCell ref="H1:M1"/>
    <mergeCell ref="E2:G2"/>
    <mergeCell ref="C3:D3"/>
    <mergeCell ref="N3:P3"/>
    <mergeCell ref="A5:A6"/>
    <mergeCell ref="B5:G6"/>
    <mergeCell ref="H5:H6"/>
    <mergeCell ref="I5:I6"/>
    <mergeCell ref="J5:J6"/>
  </mergeCells>
  <phoneticPr fontId="2"/>
  <pageMargins left="0.51181102362204722" right="0.15748031496062992" top="0.62992125984251968" bottom="0.27559055118110237" header="0.31496062992125984" footer="0.31496062992125984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opLeftCell="A2" zoomScale="125" zoomScaleNormal="125" workbookViewId="0">
      <selection activeCell="I24" sqref="I24"/>
    </sheetView>
  </sheetViews>
  <sheetFormatPr defaultRowHeight="13.5" x14ac:dyDescent="0.15"/>
  <cols>
    <col min="1" max="1" width="1.625" style="1" customWidth="1"/>
    <col min="2" max="6" width="3.75" style="1" customWidth="1"/>
    <col min="7" max="7" width="8.125" style="1" customWidth="1"/>
    <col min="8" max="8" width="10.375" style="1" customWidth="1"/>
    <col min="9" max="9" width="6.125" style="88" customWidth="1"/>
    <col min="10" max="10" width="3.375" style="1" customWidth="1"/>
    <col min="11" max="11" width="8.625" style="37" customWidth="1"/>
    <col min="12" max="12" width="1.625" style="1" customWidth="1"/>
    <col min="13" max="13" width="12.5" style="101" customWidth="1"/>
    <col min="14" max="14" width="8.625" style="37" customWidth="1"/>
    <col min="15" max="15" width="1.5" style="1" customWidth="1"/>
    <col min="16" max="16" width="13.5" style="72" customWidth="1"/>
  </cols>
  <sheetData>
    <row r="1" spans="1:21" s="1" customFormat="1" ht="21" customHeight="1" x14ac:dyDescent="0.15">
      <c r="D1" s="179"/>
      <c r="E1" s="179"/>
      <c r="F1" s="179"/>
      <c r="G1" s="179"/>
      <c r="H1" s="339" t="s">
        <v>233</v>
      </c>
      <c r="I1" s="339"/>
      <c r="J1" s="339"/>
      <c r="K1" s="339"/>
      <c r="L1" s="339"/>
      <c r="M1" s="339"/>
      <c r="N1" s="179"/>
      <c r="O1" s="179"/>
      <c r="P1" s="98"/>
    </row>
    <row r="2" spans="1:21" s="1" customFormat="1" ht="15" customHeight="1" x14ac:dyDescent="0.15">
      <c r="D2" s="2"/>
      <c r="E2" s="395"/>
      <c r="F2" s="395"/>
      <c r="G2" s="395"/>
      <c r="I2" s="88"/>
      <c r="K2" s="37"/>
      <c r="M2" s="101"/>
      <c r="N2" s="37"/>
      <c r="P2" s="98"/>
    </row>
    <row r="3" spans="1:21" s="1" customFormat="1" ht="15" customHeight="1" x14ac:dyDescent="0.15">
      <c r="C3" s="333" t="s">
        <v>200</v>
      </c>
      <c r="D3" s="333"/>
      <c r="E3" s="396" t="s">
        <v>51</v>
      </c>
      <c r="F3" s="396"/>
      <c r="G3" s="396"/>
      <c r="H3" s="396"/>
      <c r="I3" s="396"/>
      <c r="K3" s="37"/>
      <c r="M3" s="102"/>
      <c r="N3" s="397"/>
      <c r="O3" s="397"/>
      <c r="P3" s="397"/>
      <c r="Q3" s="7"/>
    </row>
    <row r="4" spans="1:21" s="1" customFormat="1" ht="3" customHeight="1" x14ac:dyDescent="0.15">
      <c r="I4" s="88"/>
      <c r="K4" s="37"/>
      <c r="M4" s="101"/>
      <c r="N4" s="37"/>
      <c r="P4" s="72"/>
    </row>
    <row r="5" spans="1:21" x14ac:dyDescent="0.15">
      <c r="A5" s="386"/>
      <c r="B5" s="387" t="s">
        <v>12</v>
      </c>
      <c r="C5" s="388"/>
      <c r="D5" s="388"/>
      <c r="E5" s="388"/>
      <c r="F5" s="388"/>
      <c r="G5" s="388"/>
      <c r="H5" s="371" t="s">
        <v>3</v>
      </c>
      <c r="I5" s="391" t="s">
        <v>7</v>
      </c>
      <c r="J5" s="398" t="s">
        <v>8</v>
      </c>
      <c r="K5" s="340" t="s">
        <v>10</v>
      </c>
      <c r="L5" s="342"/>
      <c r="M5" s="341"/>
      <c r="N5" s="342" t="s">
        <v>74</v>
      </c>
      <c r="O5" s="342"/>
      <c r="P5" s="341"/>
    </row>
    <row r="6" spans="1:21" x14ac:dyDescent="0.15">
      <c r="A6" s="386"/>
      <c r="B6" s="389"/>
      <c r="C6" s="390"/>
      <c r="D6" s="390"/>
      <c r="E6" s="390"/>
      <c r="F6" s="390"/>
      <c r="G6" s="390"/>
      <c r="H6" s="373"/>
      <c r="I6" s="392"/>
      <c r="J6" s="399"/>
      <c r="K6" s="56" t="s">
        <v>201</v>
      </c>
      <c r="L6" s="346" t="s">
        <v>9</v>
      </c>
      <c r="M6" s="346"/>
      <c r="N6" s="38" t="s">
        <v>201</v>
      </c>
      <c r="O6" s="340" t="s">
        <v>9</v>
      </c>
      <c r="P6" s="341"/>
    </row>
    <row r="7" spans="1:21" ht="20.100000000000001" customHeight="1" x14ac:dyDescent="0.15">
      <c r="B7" s="347" t="s">
        <v>310</v>
      </c>
      <c r="C7" s="348"/>
      <c r="D7" s="348"/>
      <c r="E7" s="348"/>
      <c r="F7" s="348"/>
      <c r="G7" s="349"/>
      <c r="H7" s="29"/>
      <c r="I7" s="93"/>
      <c r="J7" s="219" t="s">
        <v>16</v>
      </c>
      <c r="K7" s="262">
        <f>TRUNC(IF(I12&lt;=50,R23*R7,IF(I12&gt;=101,R23*T7,R23*S7)),-1)</f>
        <v>460</v>
      </c>
      <c r="L7" s="131"/>
      <c r="M7" s="211">
        <f t="shared" ref="M7:M12" si="0">I7*K7</f>
        <v>0</v>
      </c>
      <c r="N7" s="153">
        <f>K7</f>
        <v>460</v>
      </c>
      <c r="O7" s="145"/>
      <c r="P7" s="211">
        <f t="shared" ref="P7:P12" si="1">I7*N7</f>
        <v>0</v>
      </c>
      <c r="R7">
        <v>2.5999999999999999E-2</v>
      </c>
      <c r="S7">
        <v>2.4E-2</v>
      </c>
      <c r="T7">
        <v>2.1999999999999999E-2</v>
      </c>
    </row>
    <row r="8" spans="1:21" ht="20.100000000000001" customHeight="1" x14ac:dyDescent="0.15">
      <c r="B8" s="329" t="s">
        <v>26</v>
      </c>
      <c r="C8" s="330"/>
      <c r="D8" s="330"/>
      <c r="E8" s="330"/>
      <c r="F8" s="330"/>
      <c r="G8" s="331"/>
      <c r="H8" s="18"/>
      <c r="I8" s="91"/>
      <c r="J8" s="222" t="s">
        <v>16</v>
      </c>
      <c r="K8" s="210">
        <f>TRUNC(R23*R8,-1)</f>
        <v>640</v>
      </c>
      <c r="L8" s="129"/>
      <c r="M8" s="212">
        <f t="shared" si="0"/>
        <v>0</v>
      </c>
      <c r="N8" s="214">
        <f>TRUNC(S23*S8,-1)</f>
        <v>640</v>
      </c>
      <c r="O8" s="146"/>
      <c r="P8" s="212">
        <f t="shared" si="1"/>
        <v>0</v>
      </c>
      <c r="R8">
        <v>3.5999999999999997E-2</v>
      </c>
      <c r="S8">
        <v>3.5999999999999997E-2</v>
      </c>
    </row>
    <row r="9" spans="1:21" ht="20.100000000000001" customHeight="1" x14ac:dyDescent="0.15">
      <c r="B9" s="329" t="s">
        <v>119</v>
      </c>
      <c r="C9" s="330"/>
      <c r="D9" s="330"/>
      <c r="E9" s="330"/>
      <c r="F9" s="330"/>
      <c r="G9" s="331"/>
      <c r="H9" s="18"/>
      <c r="I9" s="91"/>
      <c r="J9" s="222" t="s">
        <v>19</v>
      </c>
      <c r="K9" s="210">
        <f>TRUNC(R23*R9,-1)</f>
        <v>100</v>
      </c>
      <c r="L9" s="129"/>
      <c r="M9" s="212">
        <f t="shared" si="0"/>
        <v>0</v>
      </c>
      <c r="N9" s="214">
        <f>TRUNC(S23*S9,-1)</f>
        <v>100</v>
      </c>
      <c r="O9" s="146"/>
      <c r="P9" s="212">
        <f t="shared" si="1"/>
        <v>0</v>
      </c>
      <c r="R9">
        <v>6.0000000000000001E-3</v>
      </c>
      <c r="S9">
        <v>6.0000000000000001E-3</v>
      </c>
    </row>
    <row r="10" spans="1:21" ht="20.100000000000001" customHeight="1" x14ac:dyDescent="0.15">
      <c r="B10" s="329" t="s">
        <v>107</v>
      </c>
      <c r="C10" s="330"/>
      <c r="D10" s="330"/>
      <c r="E10" s="330"/>
      <c r="F10" s="330"/>
      <c r="G10" s="331"/>
      <c r="H10" s="28"/>
      <c r="I10" s="91"/>
      <c r="J10" s="222" t="s">
        <v>16</v>
      </c>
      <c r="K10" s="210">
        <f>TRUNC(IF(I10&lt;=100,R23*R10,R23*T10),-1)</f>
        <v>270</v>
      </c>
      <c r="L10" s="129"/>
      <c r="M10" s="212">
        <f t="shared" si="0"/>
        <v>0</v>
      </c>
      <c r="N10" s="214">
        <f>TRUNC(IF(I10&lt;=100,S23*S10,S23*U10),-1)</f>
        <v>270</v>
      </c>
      <c r="O10" s="146"/>
      <c r="P10" s="212">
        <f t="shared" si="1"/>
        <v>0</v>
      </c>
      <c r="R10">
        <v>1.4999999999999999E-2</v>
      </c>
      <c r="S10">
        <v>1.4999999999999999E-2</v>
      </c>
      <c r="T10">
        <v>1.2E-2</v>
      </c>
      <c r="U10">
        <v>1.2E-2</v>
      </c>
    </row>
    <row r="11" spans="1:21" ht="20.100000000000001" customHeight="1" x14ac:dyDescent="0.15">
      <c r="B11" s="329" t="s">
        <v>105</v>
      </c>
      <c r="C11" s="330"/>
      <c r="D11" s="330"/>
      <c r="E11" s="330"/>
      <c r="F11" s="330"/>
      <c r="G11" s="331"/>
      <c r="H11" s="18"/>
      <c r="I11" s="91"/>
      <c r="J11" s="222" t="s">
        <v>94</v>
      </c>
      <c r="K11" s="210">
        <f>TRUNC(R23*R11,-1)</f>
        <v>70</v>
      </c>
      <c r="L11" s="129"/>
      <c r="M11" s="212">
        <f t="shared" si="0"/>
        <v>0</v>
      </c>
      <c r="N11" s="214">
        <f>TRUNC(S23*S11,-1)</f>
        <v>70</v>
      </c>
      <c r="O11" s="146"/>
      <c r="P11" s="212">
        <f t="shared" si="1"/>
        <v>0</v>
      </c>
      <c r="R11">
        <v>4.0000000000000001E-3</v>
      </c>
      <c r="S11">
        <v>4.0000000000000001E-3</v>
      </c>
    </row>
    <row r="12" spans="1:21" ht="20.100000000000001" customHeight="1" x14ac:dyDescent="0.15">
      <c r="B12" s="329" t="s">
        <v>106</v>
      </c>
      <c r="C12" s="330"/>
      <c r="D12" s="330"/>
      <c r="E12" s="330"/>
      <c r="F12" s="330"/>
      <c r="G12" s="331"/>
      <c r="H12" s="18"/>
      <c r="I12" s="91"/>
      <c r="J12" s="222" t="s">
        <v>15</v>
      </c>
      <c r="K12" s="210">
        <f>TRUNC(R23*R12,-1)</f>
        <v>640</v>
      </c>
      <c r="L12" s="129"/>
      <c r="M12" s="212">
        <f t="shared" si="0"/>
        <v>0</v>
      </c>
      <c r="N12" s="214">
        <f>TRUNC(S23*S12,-1)</f>
        <v>640</v>
      </c>
      <c r="O12" s="146"/>
      <c r="P12" s="212">
        <f t="shared" si="1"/>
        <v>0</v>
      </c>
      <c r="R12">
        <v>3.5999999999999997E-2</v>
      </c>
      <c r="S12">
        <v>3.5999999999999997E-2</v>
      </c>
    </row>
    <row r="13" spans="1:21" ht="20.100000000000001" customHeight="1" x14ac:dyDescent="0.15">
      <c r="B13" s="329" t="s">
        <v>24</v>
      </c>
      <c r="C13" s="330"/>
      <c r="D13" s="330"/>
      <c r="E13" s="330"/>
      <c r="F13" s="330"/>
      <c r="G13" s="331"/>
      <c r="H13" s="18"/>
      <c r="I13" s="91"/>
      <c r="J13" s="222" t="s">
        <v>13</v>
      </c>
      <c r="K13" s="210"/>
      <c r="L13" s="129"/>
      <c r="M13" s="212"/>
      <c r="N13" s="214"/>
      <c r="O13" s="146"/>
      <c r="P13" s="212">
        <f>TRUNC(IF(I13=0,0,S23*S13),-1)</f>
        <v>0</v>
      </c>
      <c r="S13">
        <v>0.1</v>
      </c>
    </row>
    <row r="14" spans="1:21" ht="20.100000000000001" customHeight="1" x14ac:dyDescent="0.15">
      <c r="B14" s="329"/>
      <c r="C14" s="330"/>
      <c r="D14" s="330"/>
      <c r="E14" s="330"/>
      <c r="F14" s="330"/>
      <c r="G14" s="331"/>
      <c r="H14" s="18"/>
      <c r="I14" s="91"/>
      <c r="J14" s="222"/>
      <c r="K14" s="210"/>
      <c r="L14" s="129"/>
      <c r="M14" s="100"/>
      <c r="N14" s="214"/>
      <c r="O14" s="146"/>
      <c r="P14" s="100"/>
    </row>
    <row r="15" spans="1:21" ht="20.100000000000001" customHeight="1" x14ac:dyDescent="0.15">
      <c r="B15" s="329"/>
      <c r="C15" s="330"/>
      <c r="D15" s="330"/>
      <c r="E15" s="330"/>
      <c r="F15" s="330"/>
      <c r="G15" s="331"/>
      <c r="H15" s="18"/>
      <c r="I15" s="91"/>
      <c r="J15" s="222"/>
      <c r="K15" s="210"/>
      <c r="L15" s="129"/>
      <c r="M15" s="100"/>
      <c r="N15" s="214"/>
      <c r="O15" s="146"/>
      <c r="P15" s="100"/>
    </row>
    <row r="16" spans="1:21" ht="20.100000000000001" customHeight="1" x14ac:dyDescent="0.15">
      <c r="B16" s="329"/>
      <c r="C16" s="330"/>
      <c r="D16" s="330"/>
      <c r="E16" s="330"/>
      <c r="F16" s="330"/>
      <c r="G16" s="331"/>
      <c r="H16" s="18"/>
      <c r="I16" s="91"/>
      <c r="J16" s="222"/>
      <c r="K16" s="210"/>
      <c r="L16" s="129"/>
      <c r="M16" s="100"/>
      <c r="N16" s="214"/>
      <c r="O16" s="146"/>
      <c r="P16" s="100"/>
    </row>
    <row r="17" spans="1:19" ht="20.100000000000001" customHeight="1" x14ac:dyDescent="0.15">
      <c r="B17" s="329"/>
      <c r="C17" s="330"/>
      <c r="D17" s="330"/>
      <c r="E17" s="330"/>
      <c r="F17" s="330"/>
      <c r="G17" s="331"/>
      <c r="H17" s="18"/>
      <c r="I17" s="91"/>
      <c r="J17" s="222"/>
      <c r="K17" s="210"/>
      <c r="L17" s="129"/>
      <c r="M17" s="100"/>
      <c r="N17" s="214"/>
      <c r="O17" s="146"/>
      <c r="P17" s="100"/>
    </row>
    <row r="18" spans="1:19" ht="20.100000000000001" customHeight="1" x14ac:dyDescent="0.15">
      <c r="B18" s="329"/>
      <c r="C18" s="330"/>
      <c r="D18" s="330"/>
      <c r="E18" s="330"/>
      <c r="F18" s="330"/>
      <c r="G18" s="331"/>
      <c r="H18" s="18"/>
      <c r="I18" s="91"/>
      <c r="J18" s="222"/>
      <c r="K18" s="210"/>
      <c r="L18" s="129"/>
      <c r="M18" s="100"/>
      <c r="N18" s="214"/>
      <c r="O18" s="146"/>
      <c r="P18" s="100"/>
    </row>
    <row r="19" spans="1:19" ht="20.100000000000001" customHeight="1" x14ac:dyDescent="0.15">
      <c r="B19" s="329"/>
      <c r="C19" s="330"/>
      <c r="D19" s="330"/>
      <c r="E19" s="330"/>
      <c r="F19" s="330"/>
      <c r="G19" s="331"/>
      <c r="H19" s="18"/>
      <c r="I19" s="91"/>
      <c r="J19" s="222"/>
      <c r="K19" s="210"/>
      <c r="L19" s="129"/>
      <c r="M19" s="100"/>
      <c r="N19" s="214"/>
      <c r="O19" s="146"/>
      <c r="P19" s="100"/>
    </row>
    <row r="20" spans="1:19" ht="20.100000000000001" customHeight="1" x14ac:dyDescent="0.15">
      <c r="B20" s="329"/>
      <c r="C20" s="330"/>
      <c r="D20" s="330"/>
      <c r="E20" s="330"/>
      <c r="F20" s="330"/>
      <c r="G20" s="331"/>
      <c r="H20" s="18"/>
      <c r="I20" s="91"/>
      <c r="J20" s="222"/>
      <c r="K20" s="210"/>
      <c r="L20" s="129"/>
      <c r="M20" s="100"/>
      <c r="N20" s="214"/>
      <c r="O20" s="146"/>
      <c r="P20" s="100"/>
    </row>
    <row r="21" spans="1:19" ht="20.100000000000001" customHeight="1" x14ac:dyDescent="0.15">
      <c r="B21" s="329"/>
      <c r="C21" s="330"/>
      <c r="D21" s="330"/>
      <c r="E21" s="330"/>
      <c r="F21" s="330"/>
      <c r="G21" s="331"/>
      <c r="H21" s="18"/>
      <c r="I21" s="91"/>
      <c r="J21" s="222"/>
      <c r="K21" s="210"/>
      <c r="L21" s="129"/>
      <c r="M21" s="100"/>
      <c r="N21" s="214"/>
      <c r="O21" s="146"/>
      <c r="P21" s="100"/>
    </row>
    <row r="22" spans="1:19" ht="20.100000000000001" customHeight="1" x14ac:dyDescent="0.15">
      <c r="B22" s="329"/>
      <c r="C22" s="330"/>
      <c r="D22" s="330"/>
      <c r="E22" s="330"/>
      <c r="F22" s="330"/>
      <c r="G22" s="331"/>
      <c r="H22" s="18"/>
      <c r="I22" s="91"/>
      <c r="J22" s="222"/>
      <c r="K22" s="210"/>
      <c r="L22" s="129"/>
      <c r="M22" s="100"/>
      <c r="N22" s="214"/>
      <c r="O22" s="146"/>
      <c r="P22" s="100"/>
    </row>
    <row r="23" spans="1:19" ht="20.100000000000001" customHeight="1" x14ac:dyDescent="0.15">
      <c r="B23" s="384" t="s">
        <v>70</v>
      </c>
      <c r="C23" s="385"/>
      <c r="D23" s="385"/>
      <c r="E23" s="385"/>
      <c r="F23" s="385"/>
      <c r="G23" s="385"/>
      <c r="H23" s="385"/>
      <c r="I23" s="151"/>
      <c r="J23" s="221"/>
      <c r="K23" s="57"/>
      <c r="L23" s="15"/>
      <c r="M23" s="213">
        <f>SUM(M7:M22)</f>
        <v>0</v>
      </c>
      <c r="N23" s="215"/>
      <c r="O23" s="92"/>
      <c r="P23" s="213">
        <f>SUM(P7:P22)</f>
        <v>0</v>
      </c>
      <c r="R23">
        <f>見積総括書!Q17</f>
        <v>18000</v>
      </c>
      <c r="S23">
        <f>見積総括書!R17</f>
        <v>18000</v>
      </c>
    </row>
    <row r="24" spans="1:19" s="80" customFormat="1" ht="20.100000000000001" customHeight="1" x14ac:dyDescent="0.15">
      <c r="A24" s="75"/>
      <c r="B24" s="377" t="s">
        <v>72</v>
      </c>
      <c r="C24" s="378"/>
      <c r="D24" s="378"/>
      <c r="E24" s="378"/>
      <c r="F24" s="378"/>
      <c r="G24" s="378"/>
      <c r="H24" s="81"/>
      <c r="I24" s="93"/>
      <c r="J24" s="224" t="s">
        <v>13</v>
      </c>
      <c r="K24" s="77">
        <v>8000</v>
      </c>
      <c r="L24" s="78"/>
      <c r="M24" s="41">
        <f>I24*K24</f>
        <v>0</v>
      </c>
      <c r="N24" s="79">
        <v>8000</v>
      </c>
      <c r="O24" s="78"/>
      <c r="P24" s="83">
        <f>SUM(I24*N24)</f>
        <v>0</v>
      </c>
    </row>
    <row r="25" spans="1:19" s="80" customFormat="1" ht="20.100000000000001" customHeight="1" x14ac:dyDescent="0.15">
      <c r="A25" s="75"/>
      <c r="B25" s="377" t="s">
        <v>73</v>
      </c>
      <c r="C25" s="378"/>
      <c r="D25" s="378"/>
      <c r="E25" s="378"/>
      <c r="F25" s="378"/>
      <c r="G25" s="378"/>
      <c r="H25" s="81"/>
      <c r="I25" s="93"/>
      <c r="J25" s="225" t="s">
        <v>13</v>
      </c>
      <c r="K25" s="77"/>
      <c r="L25" s="78"/>
      <c r="M25" s="41">
        <f>M24+M23</f>
        <v>0</v>
      </c>
      <c r="N25" s="106"/>
      <c r="O25" s="78"/>
      <c r="P25" s="83">
        <f>P24+P23</f>
        <v>0</v>
      </c>
    </row>
    <row r="26" spans="1:19" s="80" customFormat="1" ht="20.100000000000001" customHeight="1" x14ac:dyDescent="0.15">
      <c r="A26" s="75"/>
      <c r="B26" s="379" t="s">
        <v>71</v>
      </c>
      <c r="C26" s="380"/>
      <c r="D26" s="380"/>
      <c r="E26" s="380"/>
      <c r="F26" s="380"/>
      <c r="G26" s="380"/>
      <c r="H26" s="380"/>
      <c r="I26" s="90"/>
      <c r="J26" s="76"/>
      <c r="K26" s="76"/>
      <c r="L26" s="76"/>
      <c r="M26" s="84"/>
      <c r="N26" s="381">
        <f>SUM(M25+P25)</f>
        <v>0</v>
      </c>
      <c r="O26" s="382"/>
      <c r="P26" s="383"/>
    </row>
    <row r="27" spans="1:19" x14ac:dyDescent="0.15">
      <c r="A27" s="10"/>
      <c r="B27" s="350"/>
      <c r="C27" s="350"/>
      <c r="D27" s="350"/>
      <c r="E27" s="350"/>
      <c r="F27" s="350"/>
      <c r="G27" s="350"/>
      <c r="H27" s="350"/>
      <c r="I27" s="350"/>
      <c r="J27" s="350"/>
      <c r="K27" s="350"/>
      <c r="L27" s="350"/>
      <c r="M27" s="350"/>
      <c r="N27" s="39"/>
      <c r="O27" s="11"/>
      <c r="P27" s="74"/>
    </row>
  </sheetData>
  <sheetProtection formatColumns="0"/>
  <mergeCells count="36">
    <mergeCell ref="N3:P3"/>
    <mergeCell ref="C3:D3"/>
    <mergeCell ref="H1:M1"/>
    <mergeCell ref="H5:H6"/>
    <mergeCell ref="K5:M5"/>
    <mergeCell ref="N5:P5"/>
    <mergeCell ref="L6:M6"/>
    <mergeCell ref="O6:P6"/>
    <mergeCell ref="J5:J6"/>
    <mergeCell ref="B13:G13"/>
    <mergeCell ref="B14:G14"/>
    <mergeCell ref="E2:G2"/>
    <mergeCell ref="E3:I3"/>
    <mergeCell ref="B12:G12"/>
    <mergeCell ref="I5:I6"/>
    <mergeCell ref="B11:G11"/>
    <mergeCell ref="B8:G8"/>
    <mergeCell ref="B7:G7"/>
    <mergeCell ref="A5:A6"/>
    <mergeCell ref="B5:G6"/>
    <mergeCell ref="B9:G9"/>
    <mergeCell ref="B10:G10"/>
    <mergeCell ref="N26:P26"/>
    <mergeCell ref="B24:G24"/>
    <mergeCell ref="B25:G25"/>
    <mergeCell ref="B19:G19"/>
    <mergeCell ref="B20:G20"/>
    <mergeCell ref="B15:G15"/>
    <mergeCell ref="B16:G16"/>
    <mergeCell ref="B27:M27"/>
    <mergeCell ref="B26:H26"/>
    <mergeCell ref="B21:G21"/>
    <mergeCell ref="B22:G22"/>
    <mergeCell ref="B23:H23"/>
    <mergeCell ref="B18:G18"/>
    <mergeCell ref="B17:G17"/>
  </mergeCells>
  <phoneticPr fontId="2"/>
  <pageMargins left="0.51181102362204722" right="0.11811023622047245" top="0.62992125984251968" bottom="0.23622047244094491" header="0.31496062992125984" footer="0.31496062992125984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opLeftCell="A23" zoomScale="125" zoomScaleNormal="125" workbookViewId="0">
      <selection activeCell="I37" sqref="I37"/>
    </sheetView>
  </sheetViews>
  <sheetFormatPr defaultRowHeight="13.5" x14ac:dyDescent="0.15"/>
  <cols>
    <col min="1" max="1" width="1.625" style="1" customWidth="1"/>
    <col min="2" max="6" width="3.75" style="1" customWidth="1"/>
    <col min="7" max="7" width="9" style="1"/>
    <col min="8" max="8" width="10.625" style="1" customWidth="1"/>
    <col min="9" max="9" width="6" style="88" customWidth="1"/>
    <col min="10" max="10" width="3.375" style="1" customWidth="1"/>
    <col min="11" max="11" width="8.125" style="1" customWidth="1"/>
    <col min="12" max="12" width="1.5" style="1" customWidth="1"/>
    <col min="13" max="13" width="12.125" style="1" customWidth="1"/>
    <col min="14" max="14" width="8.625" style="1" customWidth="1"/>
    <col min="15" max="15" width="1.5" style="1" customWidth="1"/>
    <col min="16" max="16" width="13.375" style="1" customWidth="1"/>
  </cols>
  <sheetData>
    <row r="1" spans="1:19" s="1" customFormat="1" ht="21" customHeight="1" x14ac:dyDescent="0.15">
      <c r="D1" s="179"/>
      <c r="E1" s="179"/>
      <c r="F1" s="179"/>
      <c r="G1" s="179"/>
      <c r="H1" s="339" t="s">
        <v>233</v>
      </c>
      <c r="I1" s="339"/>
      <c r="J1" s="339"/>
      <c r="K1" s="339"/>
      <c r="L1" s="339"/>
      <c r="M1" s="339"/>
      <c r="N1" s="179"/>
      <c r="O1" s="179"/>
      <c r="P1" s="98"/>
    </row>
    <row r="2" spans="1:19" s="1" customFormat="1" ht="15" customHeight="1" x14ac:dyDescent="0.15">
      <c r="D2" s="2"/>
      <c r="E2" s="395"/>
      <c r="F2" s="395"/>
      <c r="G2" s="395"/>
      <c r="I2" s="88"/>
      <c r="P2" s="98"/>
    </row>
    <row r="3" spans="1:19" s="1" customFormat="1" ht="15" customHeight="1" x14ac:dyDescent="0.15">
      <c r="C3" s="333" t="s">
        <v>200</v>
      </c>
      <c r="D3" s="333"/>
      <c r="E3" s="396" t="s">
        <v>228</v>
      </c>
      <c r="F3" s="396"/>
      <c r="G3" s="396"/>
      <c r="H3" s="396"/>
      <c r="I3" s="396"/>
      <c r="M3" s="4"/>
      <c r="N3" s="397"/>
      <c r="O3" s="397"/>
      <c r="P3" s="397"/>
    </row>
    <row r="4" spans="1:19" s="1" customFormat="1" ht="8.25" customHeight="1" x14ac:dyDescent="0.15">
      <c r="I4" s="88"/>
    </row>
    <row r="5" spans="1:19" s="122" customFormat="1" ht="15" customHeight="1" x14ac:dyDescent="0.15">
      <c r="A5" s="417"/>
      <c r="B5" s="418" t="s">
        <v>12</v>
      </c>
      <c r="C5" s="419"/>
      <c r="D5" s="419"/>
      <c r="E5" s="419"/>
      <c r="F5" s="419"/>
      <c r="G5" s="419"/>
      <c r="H5" s="422" t="s">
        <v>3</v>
      </c>
      <c r="I5" s="391" t="s">
        <v>7</v>
      </c>
      <c r="J5" s="398" t="s">
        <v>8</v>
      </c>
      <c r="K5" s="424" t="s">
        <v>10</v>
      </c>
      <c r="L5" s="425"/>
      <c r="M5" s="426"/>
      <c r="N5" s="425" t="s">
        <v>74</v>
      </c>
      <c r="O5" s="425"/>
      <c r="P5" s="426"/>
    </row>
    <row r="6" spans="1:19" s="122" customFormat="1" ht="15" customHeight="1" x14ac:dyDescent="0.15">
      <c r="A6" s="417"/>
      <c r="B6" s="420"/>
      <c r="C6" s="421"/>
      <c r="D6" s="421"/>
      <c r="E6" s="421"/>
      <c r="F6" s="421"/>
      <c r="G6" s="421"/>
      <c r="H6" s="423"/>
      <c r="I6" s="392"/>
      <c r="J6" s="399"/>
      <c r="K6" s="123" t="s">
        <v>201</v>
      </c>
      <c r="L6" s="427" t="s">
        <v>9</v>
      </c>
      <c r="M6" s="427"/>
      <c r="N6" s="124" t="s">
        <v>201</v>
      </c>
      <c r="O6" s="424" t="s">
        <v>9</v>
      </c>
      <c r="P6" s="426"/>
    </row>
    <row r="7" spans="1:19" ht="20.100000000000001" customHeight="1" x14ac:dyDescent="0.15">
      <c r="B7" s="448" t="s">
        <v>166</v>
      </c>
      <c r="C7" s="449"/>
      <c r="D7" s="449"/>
      <c r="E7" s="449"/>
      <c r="F7" s="449"/>
      <c r="G7" s="450"/>
      <c r="H7" s="16"/>
      <c r="I7" s="93"/>
      <c r="J7" s="219" t="s">
        <v>25</v>
      </c>
      <c r="K7" s="262">
        <f>TRUNC(R36*R7,-1)</f>
        <v>4590</v>
      </c>
      <c r="L7" s="48"/>
      <c r="M7" s="211">
        <f>SUM(I7*K7)</f>
        <v>0</v>
      </c>
      <c r="N7" s="262">
        <f>TRUNC(S36*S7,-1)</f>
        <v>6890</v>
      </c>
      <c r="O7" s="48"/>
      <c r="P7" s="211">
        <f t="shared" ref="P7:P12" si="0">SUM(I7*N7)</f>
        <v>0</v>
      </c>
      <c r="R7">
        <v>0.255</v>
      </c>
      <c r="S7">
        <f>R7+0.128</f>
        <v>0.38300000000000001</v>
      </c>
    </row>
    <row r="8" spans="1:19" ht="20.100000000000001" customHeight="1" x14ac:dyDescent="0.15">
      <c r="B8" s="412" t="s">
        <v>311</v>
      </c>
      <c r="C8" s="413"/>
      <c r="D8" s="413"/>
      <c r="E8" s="413"/>
      <c r="F8" s="413"/>
      <c r="G8" s="414"/>
      <c r="H8" s="120"/>
      <c r="I8" s="154"/>
      <c r="J8" s="261" t="s">
        <v>25</v>
      </c>
      <c r="K8" s="210">
        <f>TRUNC(R36*R8,-1)</f>
        <v>4590</v>
      </c>
      <c r="L8" s="263"/>
      <c r="M8" s="212">
        <f t="shared" ref="M8:M33" si="1">SUM(I8*K8)</f>
        <v>0</v>
      </c>
      <c r="N8" s="210">
        <f>TRUNC(S36*S8,-1)</f>
        <v>7650</v>
      </c>
      <c r="O8" s="263"/>
      <c r="P8" s="212">
        <f t="shared" si="0"/>
        <v>0</v>
      </c>
      <c r="R8">
        <v>0.255</v>
      </c>
      <c r="S8">
        <f>R8+0.17</f>
        <v>0.42500000000000004</v>
      </c>
    </row>
    <row r="9" spans="1:19" ht="20.100000000000001" customHeight="1" x14ac:dyDescent="0.15">
      <c r="B9" s="412" t="s">
        <v>312</v>
      </c>
      <c r="C9" s="413"/>
      <c r="D9" s="413"/>
      <c r="E9" s="413"/>
      <c r="F9" s="413"/>
      <c r="G9" s="414"/>
      <c r="H9" s="18"/>
      <c r="I9" s="154"/>
      <c r="J9" s="261" t="s">
        <v>25</v>
      </c>
      <c r="K9" s="257">
        <f>TRUNC(R36*R9,-1)</f>
        <v>4590</v>
      </c>
      <c r="L9" s="46"/>
      <c r="M9" s="212">
        <f t="shared" si="1"/>
        <v>0</v>
      </c>
      <c r="N9" s="257">
        <f>TRUNC(S36*S9,-1)</f>
        <v>7650</v>
      </c>
      <c r="O9" s="46"/>
      <c r="P9" s="212">
        <f t="shared" si="0"/>
        <v>0</v>
      </c>
      <c r="R9">
        <v>0.255</v>
      </c>
      <c r="S9">
        <f>R9+0.17</f>
        <v>0.42500000000000004</v>
      </c>
    </row>
    <row r="10" spans="1:19" ht="20.100000000000001" customHeight="1" x14ac:dyDescent="0.15">
      <c r="B10" s="412" t="s">
        <v>313</v>
      </c>
      <c r="C10" s="413"/>
      <c r="D10" s="413"/>
      <c r="E10" s="413"/>
      <c r="F10" s="413"/>
      <c r="G10" s="414"/>
      <c r="H10" s="18"/>
      <c r="I10" s="154"/>
      <c r="J10" s="261" t="s">
        <v>25</v>
      </c>
      <c r="K10" s="257">
        <f>TRUNC(R36*R10,-1)</f>
        <v>4590</v>
      </c>
      <c r="L10" s="46"/>
      <c r="M10" s="212">
        <f>SUM(I10*K10)</f>
        <v>0</v>
      </c>
      <c r="N10" s="257">
        <f>TRUNC(S36*S10,-1)</f>
        <v>8440</v>
      </c>
      <c r="O10" s="46"/>
      <c r="P10" s="212">
        <f t="shared" si="0"/>
        <v>0</v>
      </c>
      <c r="R10">
        <v>0.255</v>
      </c>
      <c r="S10">
        <f>R10+0.214</f>
        <v>0.46899999999999997</v>
      </c>
    </row>
    <row r="11" spans="1:19" ht="20.100000000000001" customHeight="1" x14ac:dyDescent="0.15">
      <c r="B11" s="412" t="s">
        <v>323</v>
      </c>
      <c r="C11" s="413"/>
      <c r="D11" s="327" t="s">
        <v>324</v>
      </c>
      <c r="E11" s="326">
        <v>7</v>
      </c>
      <c r="F11" s="327" t="s">
        <v>314</v>
      </c>
      <c r="G11" s="328" t="s">
        <v>320</v>
      </c>
      <c r="H11" s="18"/>
      <c r="I11" s="154"/>
      <c r="J11" s="261" t="s">
        <v>25</v>
      </c>
      <c r="K11" s="210">
        <f>TRUNC(R36*R11,-1)</f>
        <v>5360</v>
      </c>
      <c r="L11" s="46"/>
      <c r="M11" s="212">
        <f>SUM(I11*K11)</f>
        <v>0</v>
      </c>
      <c r="N11" s="210">
        <f>TRUNC(S36*S11,-1)</f>
        <v>6280</v>
      </c>
      <c r="O11" s="46"/>
      <c r="P11" s="212">
        <f t="shared" si="0"/>
        <v>0</v>
      </c>
      <c r="R11">
        <v>0.29799999999999999</v>
      </c>
      <c r="S11">
        <f>R11+(E11-5)/5*0.128</f>
        <v>0.34920000000000001</v>
      </c>
    </row>
    <row r="12" spans="1:19" ht="20.100000000000001" customHeight="1" x14ac:dyDescent="0.15">
      <c r="B12" s="412" t="s">
        <v>323</v>
      </c>
      <c r="C12" s="413"/>
      <c r="D12" s="327" t="s">
        <v>324</v>
      </c>
      <c r="E12" s="326">
        <v>12</v>
      </c>
      <c r="F12" s="327" t="s">
        <v>314</v>
      </c>
      <c r="G12" s="328" t="s">
        <v>320</v>
      </c>
      <c r="H12" s="18"/>
      <c r="I12" s="154"/>
      <c r="J12" s="261" t="s">
        <v>25</v>
      </c>
      <c r="K12" s="210">
        <f>TRUNC(R36*R12,-1)</f>
        <v>6130</v>
      </c>
      <c r="L12" s="46"/>
      <c r="M12" s="212">
        <f>SUM(I12*K12)</f>
        <v>0</v>
      </c>
      <c r="N12" s="210">
        <f>TRUNC(S36*S12,-1)</f>
        <v>6990</v>
      </c>
      <c r="O12" s="46"/>
      <c r="P12" s="212">
        <f t="shared" si="0"/>
        <v>0</v>
      </c>
      <c r="R12">
        <f>0.298+0.043*(E12-11)</f>
        <v>0.34099999999999997</v>
      </c>
      <c r="S12">
        <f>R12+(E12-5)/5*0.034</f>
        <v>0.38859999999999995</v>
      </c>
    </row>
    <row r="13" spans="1:19" ht="20.100000000000001" customHeight="1" x14ac:dyDescent="0.15">
      <c r="B13" s="412"/>
      <c r="C13" s="413"/>
      <c r="D13" s="413"/>
      <c r="E13" s="413"/>
      <c r="F13" s="413"/>
      <c r="G13" s="414"/>
      <c r="H13" s="18"/>
      <c r="I13" s="154"/>
      <c r="J13" s="222"/>
      <c r="K13" s="210"/>
      <c r="L13" s="46"/>
      <c r="M13" s="212"/>
      <c r="N13" s="210"/>
      <c r="O13" s="46"/>
      <c r="P13" s="212"/>
    </row>
    <row r="14" spans="1:19" ht="20.100000000000001" customHeight="1" x14ac:dyDescent="0.15">
      <c r="B14" s="412" t="s">
        <v>318</v>
      </c>
      <c r="C14" s="413"/>
      <c r="D14" s="413"/>
      <c r="E14" s="413"/>
      <c r="F14" s="413"/>
      <c r="G14" s="414"/>
      <c r="H14" s="18"/>
      <c r="I14" s="154"/>
      <c r="J14" s="222" t="s">
        <v>25</v>
      </c>
      <c r="K14" s="210">
        <f>TRUNC(R36*R14,-1)</f>
        <v>1150</v>
      </c>
      <c r="L14" s="46"/>
      <c r="M14" s="212">
        <f>SUM(I14*K14)</f>
        <v>0</v>
      </c>
      <c r="N14" s="210">
        <f>TRUNC(S36*S14,-1)</f>
        <v>1540</v>
      </c>
      <c r="O14" s="46"/>
      <c r="P14" s="212">
        <f t="shared" ref="P14:P20" si="2">SUM(I14*N14)</f>
        <v>0</v>
      </c>
      <c r="R14">
        <v>6.4000000000000001E-2</v>
      </c>
      <c r="S14">
        <f>0.064+0.022</f>
        <v>8.5999999999999993E-2</v>
      </c>
    </row>
    <row r="15" spans="1:19" ht="20.100000000000001" customHeight="1" x14ac:dyDescent="0.15">
      <c r="B15" s="412" t="s">
        <v>321</v>
      </c>
      <c r="C15" s="413"/>
      <c r="D15" s="413"/>
      <c r="E15" s="413"/>
      <c r="F15" s="413"/>
      <c r="G15" s="414"/>
      <c r="H15" s="18"/>
      <c r="I15" s="154"/>
      <c r="J15" s="222" t="s">
        <v>25</v>
      </c>
      <c r="K15" s="210">
        <f>TRUNC(R36*R15,-1)</f>
        <v>2300</v>
      </c>
      <c r="L15" s="46"/>
      <c r="M15" s="212">
        <f t="shared" si="1"/>
        <v>0</v>
      </c>
      <c r="N15" s="210">
        <f>TRUNC(S36*S15,-1)</f>
        <v>2700</v>
      </c>
      <c r="O15" s="46"/>
      <c r="P15" s="212">
        <f t="shared" si="2"/>
        <v>0</v>
      </c>
      <c r="R15">
        <v>0.128</v>
      </c>
      <c r="S15">
        <f t="shared" ref="S15:S20" si="3">R15+0.022</f>
        <v>0.15</v>
      </c>
    </row>
    <row r="16" spans="1:19" ht="20.100000000000001" customHeight="1" x14ac:dyDescent="0.15">
      <c r="B16" s="412" t="s">
        <v>322</v>
      </c>
      <c r="C16" s="413"/>
      <c r="D16" s="413"/>
      <c r="E16" s="413"/>
      <c r="F16" s="413"/>
      <c r="G16" s="414"/>
      <c r="H16" s="18"/>
      <c r="I16" s="154"/>
      <c r="J16" s="222" t="s">
        <v>25</v>
      </c>
      <c r="K16" s="210">
        <f>TRUNC(R36*R16,-1)</f>
        <v>2680</v>
      </c>
      <c r="L16" s="46"/>
      <c r="M16" s="212">
        <f>SUM(I16*K16)</f>
        <v>0</v>
      </c>
      <c r="N16" s="210">
        <f>TRUNC(S36*S16,-1)</f>
        <v>3070</v>
      </c>
      <c r="O16" s="46"/>
      <c r="P16" s="212">
        <f t="shared" si="2"/>
        <v>0</v>
      </c>
      <c r="R16">
        <v>0.14899999999999999</v>
      </c>
      <c r="S16">
        <f t="shared" si="3"/>
        <v>0.17099999999999999</v>
      </c>
    </row>
    <row r="17" spans="2:19" ht="20.100000000000001" customHeight="1" x14ac:dyDescent="0.15">
      <c r="B17" s="412" t="s">
        <v>315</v>
      </c>
      <c r="C17" s="413"/>
      <c r="D17" s="413"/>
      <c r="E17" s="413"/>
      <c r="F17" s="413"/>
      <c r="G17" s="414"/>
      <c r="H17" s="18"/>
      <c r="I17" s="154"/>
      <c r="J17" s="222" t="s">
        <v>25</v>
      </c>
      <c r="K17" s="210">
        <f>TRUNC(R36*R17,-1)</f>
        <v>1920</v>
      </c>
      <c r="L17" s="46"/>
      <c r="M17" s="212">
        <f t="shared" si="1"/>
        <v>0</v>
      </c>
      <c r="N17" s="210">
        <f>TRUNC(S36*S17,-1)</f>
        <v>2320</v>
      </c>
      <c r="O17" s="46"/>
      <c r="P17" s="212">
        <f t="shared" si="2"/>
        <v>0</v>
      </c>
      <c r="R17">
        <v>0.107</v>
      </c>
      <c r="S17">
        <f t="shared" si="3"/>
        <v>0.129</v>
      </c>
    </row>
    <row r="18" spans="2:19" ht="20.100000000000001" customHeight="1" x14ac:dyDescent="0.15">
      <c r="B18" s="412" t="s">
        <v>316</v>
      </c>
      <c r="C18" s="413"/>
      <c r="D18" s="413"/>
      <c r="E18" s="413"/>
      <c r="F18" s="413"/>
      <c r="G18" s="414"/>
      <c r="H18" s="18"/>
      <c r="I18" s="154"/>
      <c r="J18" s="222" t="s">
        <v>25</v>
      </c>
      <c r="K18" s="210">
        <f>TRUNC(R36*R18,-1)</f>
        <v>2680</v>
      </c>
      <c r="L18" s="46"/>
      <c r="M18" s="212">
        <f>SUM(I18*K18)</f>
        <v>0</v>
      </c>
      <c r="N18" s="210">
        <f>TRUNC(S36*S18,-1)</f>
        <v>3070</v>
      </c>
      <c r="O18" s="46"/>
      <c r="P18" s="212">
        <f t="shared" si="2"/>
        <v>0</v>
      </c>
      <c r="R18">
        <v>0.14899999999999999</v>
      </c>
      <c r="S18">
        <f t="shared" si="3"/>
        <v>0.17099999999999999</v>
      </c>
    </row>
    <row r="19" spans="2:19" ht="20.100000000000001" customHeight="1" x14ac:dyDescent="0.15">
      <c r="B19" s="412" t="s">
        <v>317</v>
      </c>
      <c r="C19" s="413"/>
      <c r="D19" s="413"/>
      <c r="E19" s="413"/>
      <c r="F19" s="413"/>
      <c r="G19" s="414"/>
      <c r="H19" s="18"/>
      <c r="I19" s="154"/>
      <c r="J19" s="222" t="s">
        <v>25</v>
      </c>
      <c r="K19" s="210">
        <f>TRUNC(R36*R19,-1)</f>
        <v>3450</v>
      </c>
      <c r="L19" s="46"/>
      <c r="M19" s="212">
        <f t="shared" si="1"/>
        <v>0</v>
      </c>
      <c r="N19" s="210">
        <f>TRUNC(S36*S19,-1)</f>
        <v>3850</v>
      </c>
      <c r="O19" s="46"/>
      <c r="P19" s="212">
        <f t="shared" si="2"/>
        <v>0</v>
      </c>
      <c r="R19">
        <v>0.192</v>
      </c>
      <c r="S19">
        <f t="shared" si="3"/>
        <v>0.214</v>
      </c>
    </row>
    <row r="20" spans="2:19" ht="20.100000000000001" customHeight="1" x14ac:dyDescent="0.15">
      <c r="B20" s="412" t="s">
        <v>319</v>
      </c>
      <c r="C20" s="413"/>
      <c r="D20" s="413"/>
      <c r="E20" s="326">
        <v>8</v>
      </c>
      <c r="F20" s="327" t="s">
        <v>314</v>
      </c>
      <c r="G20" s="328" t="s">
        <v>320</v>
      </c>
      <c r="H20" s="18"/>
      <c r="I20" s="154"/>
      <c r="J20" s="222" t="s">
        <v>25</v>
      </c>
      <c r="K20" s="210">
        <f>TRUNC(R36*R20,-1)</f>
        <v>4230</v>
      </c>
      <c r="L20" s="46"/>
      <c r="M20" s="212">
        <f t="shared" si="1"/>
        <v>0</v>
      </c>
      <c r="N20" s="210">
        <f>TRUNC(S36*S20,-1)</f>
        <v>4620</v>
      </c>
      <c r="O20" s="46"/>
      <c r="P20" s="212">
        <f t="shared" si="2"/>
        <v>0</v>
      </c>
      <c r="R20">
        <f>0.192+0.043*(E20-7)</f>
        <v>0.23499999999999999</v>
      </c>
      <c r="S20">
        <f t="shared" si="3"/>
        <v>0.25700000000000001</v>
      </c>
    </row>
    <row r="21" spans="2:19" ht="20.100000000000001" customHeight="1" x14ac:dyDescent="0.15">
      <c r="B21" s="412"/>
      <c r="C21" s="413"/>
      <c r="D21" s="413"/>
      <c r="E21" s="413"/>
      <c r="F21" s="413"/>
      <c r="G21" s="414"/>
      <c r="H21" s="18"/>
      <c r="I21" s="154"/>
      <c r="J21" s="222"/>
      <c r="K21" s="210"/>
      <c r="L21" s="46"/>
      <c r="M21" s="212"/>
      <c r="N21" s="210"/>
      <c r="O21" s="46"/>
      <c r="P21" s="212"/>
    </row>
    <row r="22" spans="2:19" ht="20.100000000000001" customHeight="1" x14ac:dyDescent="0.15">
      <c r="B22" s="412" t="s">
        <v>168</v>
      </c>
      <c r="C22" s="413"/>
      <c r="D22" s="413"/>
      <c r="E22" s="413"/>
      <c r="F22" s="413"/>
      <c r="G22" s="414"/>
      <c r="H22" s="18"/>
      <c r="I22" s="154"/>
      <c r="J22" s="222" t="s">
        <v>16</v>
      </c>
      <c r="K22" s="210">
        <f>TRUNC(R36*R22,-1)</f>
        <v>7650</v>
      </c>
      <c r="L22" s="46"/>
      <c r="M22" s="212">
        <f t="shared" si="1"/>
        <v>0</v>
      </c>
      <c r="N22" s="258">
        <f>TRUNC(S36*S22,-1)</f>
        <v>11500</v>
      </c>
      <c r="O22" s="46"/>
      <c r="P22" s="212">
        <f>SUM(I22*N22)</f>
        <v>0</v>
      </c>
      <c r="R22">
        <v>0.42499999999999999</v>
      </c>
      <c r="S22">
        <f>R22+0.214</f>
        <v>0.63900000000000001</v>
      </c>
    </row>
    <row r="23" spans="2:19" ht="20.100000000000001" customHeight="1" x14ac:dyDescent="0.15">
      <c r="B23" s="428" t="s">
        <v>327</v>
      </c>
      <c r="C23" s="429"/>
      <c r="D23" s="429"/>
      <c r="E23" s="429"/>
      <c r="F23" s="429"/>
      <c r="G23" s="430"/>
      <c r="H23" s="18"/>
      <c r="I23" s="154"/>
      <c r="J23" s="222" t="s">
        <v>16</v>
      </c>
      <c r="K23" s="210">
        <f>TRUNC(R36*R23,-1)</f>
        <v>8020</v>
      </c>
      <c r="L23" s="46"/>
      <c r="M23" s="212">
        <f t="shared" si="1"/>
        <v>0</v>
      </c>
      <c r="N23" s="210">
        <f>TRUNC(S36*S23,-1)</f>
        <v>11480</v>
      </c>
      <c r="O23" s="46"/>
      <c r="P23" s="212">
        <f>SUM(I23*N23)</f>
        <v>0</v>
      </c>
      <c r="R23">
        <v>0.44600000000000001</v>
      </c>
      <c r="S23">
        <f>R23+0.192</f>
        <v>0.63800000000000001</v>
      </c>
    </row>
    <row r="24" spans="2:19" ht="20.100000000000001" customHeight="1" x14ac:dyDescent="0.15">
      <c r="B24" s="412" t="s">
        <v>328</v>
      </c>
      <c r="C24" s="413"/>
      <c r="D24" s="413"/>
      <c r="E24" s="413"/>
      <c r="F24" s="413"/>
      <c r="G24" s="414"/>
      <c r="H24" s="18"/>
      <c r="I24" s="154"/>
      <c r="J24" s="222" t="s">
        <v>16</v>
      </c>
      <c r="K24" s="210">
        <f>TRUNC(R36*R24,-1)</f>
        <v>8420</v>
      </c>
      <c r="L24" s="46"/>
      <c r="M24" s="212">
        <f t="shared" si="1"/>
        <v>0</v>
      </c>
      <c r="N24" s="210">
        <f>TRUNC(S36*S24,-1)</f>
        <v>11480</v>
      </c>
      <c r="O24" s="46"/>
      <c r="P24" s="212">
        <f>SUM(I24*N24)</f>
        <v>0</v>
      </c>
      <c r="R24">
        <v>0.46800000000000003</v>
      </c>
      <c r="S24">
        <f>R24+0.17</f>
        <v>0.63800000000000001</v>
      </c>
    </row>
    <row r="25" spans="2:19" ht="20.100000000000001" customHeight="1" x14ac:dyDescent="0.15">
      <c r="B25" s="412" t="s">
        <v>329</v>
      </c>
      <c r="C25" s="413"/>
      <c r="D25" s="413"/>
      <c r="E25" s="413"/>
      <c r="F25" s="326">
        <v>6</v>
      </c>
      <c r="G25" s="328" t="s">
        <v>330</v>
      </c>
      <c r="H25" s="18"/>
      <c r="I25" s="154"/>
      <c r="J25" s="222" t="s">
        <v>16</v>
      </c>
      <c r="K25" s="210">
        <f>TRUNC(R36*R25,-1)</f>
        <v>9190</v>
      </c>
      <c r="L25" s="46"/>
      <c r="M25" s="212">
        <f t="shared" si="1"/>
        <v>0</v>
      </c>
      <c r="N25" s="210">
        <f>TRUNC(S36*S25,-1)</f>
        <v>9590</v>
      </c>
      <c r="O25" s="46"/>
      <c r="P25" s="212">
        <f>SUM(I25*N25)</f>
        <v>0</v>
      </c>
      <c r="R25">
        <f>0.468+0.043*(F25-5)</f>
        <v>0.51100000000000001</v>
      </c>
      <c r="S25">
        <f>R25+0.022*(F25-5)</f>
        <v>0.53300000000000003</v>
      </c>
    </row>
    <row r="26" spans="2:19" ht="20.100000000000001" customHeight="1" x14ac:dyDescent="0.15">
      <c r="B26" s="412"/>
      <c r="C26" s="413"/>
      <c r="D26" s="413"/>
      <c r="E26" s="413"/>
      <c r="F26" s="413"/>
      <c r="G26" s="414"/>
      <c r="H26" s="18"/>
      <c r="I26" s="154"/>
      <c r="J26" s="222"/>
      <c r="K26" s="210"/>
      <c r="L26" s="46"/>
      <c r="M26" s="212"/>
      <c r="N26" s="210"/>
      <c r="O26" s="46"/>
      <c r="P26" s="212"/>
    </row>
    <row r="27" spans="2:19" ht="20.100000000000001" customHeight="1" x14ac:dyDescent="0.15">
      <c r="B27" s="412" t="s">
        <v>169</v>
      </c>
      <c r="C27" s="413"/>
      <c r="D27" s="413"/>
      <c r="E27" s="413"/>
      <c r="F27" s="413"/>
      <c r="G27" s="414"/>
      <c r="H27" s="18"/>
      <c r="I27" s="154"/>
      <c r="J27" s="222" t="s">
        <v>16</v>
      </c>
      <c r="K27" s="210">
        <f>TRUNC(R36*R27,-1)</f>
        <v>7650</v>
      </c>
      <c r="L27" s="46"/>
      <c r="M27" s="212">
        <f t="shared" si="1"/>
        <v>0</v>
      </c>
      <c r="N27" s="210">
        <f>TRUNC(S36*S27,-1)</f>
        <v>13030</v>
      </c>
      <c r="O27" s="46"/>
      <c r="P27" s="212">
        <f>SUM(I27*N27)</f>
        <v>0</v>
      </c>
      <c r="R27">
        <v>0.42499999999999999</v>
      </c>
      <c r="S27">
        <f>R27+0.299</f>
        <v>0.72399999999999998</v>
      </c>
    </row>
    <row r="28" spans="2:19" ht="20.100000000000001" customHeight="1" x14ac:dyDescent="0.15">
      <c r="B28" s="428" t="s">
        <v>325</v>
      </c>
      <c r="C28" s="429"/>
      <c r="D28" s="429"/>
      <c r="E28" s="429"/>
      <c r="F28" s="429"/>
      <c r="G28" s="430"/>
      <c r="H28" s="18"/>
      <c r="I28" s="154"/>
      <c r="J28" s="222" t="s">
        <v>16</v>
      </c>
      <c r="K28" s="210">
        <f>TRUNC(R36*R28,-1)</f>
        <v>8420</v>
      </c>
      <c r="L28" s="46"/>
      <c r="M28" s="212">
        <f t="shared" si="1"/>
        <v>0</v>
      </c>
      <c r="N28" s="210">
        <f>TRUNC(S36*S28,-1)</f>
        <v>13780</v>
      </c>
      <c r="O28" s="46"/>
      <c r="P28" s="212">
        <f>SUM(I28*N28)</f>
        <v>0</v>
      </c>
      <c r="R28">
        <v>0.46800000000000003</v>
      </c>
      <c r="S28">
        <f>R28+0.298</f>
        <v>0.76600000000000001</v>
      </c>
    </row>
    <row r="29" spans="2:19" ht="20.100000000000001" customHeight="1" x14ac:dyDescent="0.15">
      <c r="B29" s="412" t="s">
        <v>326</v>
      </c>
      <c r="C29" s="413"/>
      <c r="D29" s="413"/>
      <c r="E29" s="413"/>
      <c r="F29" s="413"/>
      <c r="G29" s="414"/>
      <c r="H29" s="18"/>
      <c r="I29" s="154"/>
      <c r="J29" s="222" t="s">
        <v>16</v>
      </c>
      <c r="K29" s="210">
        <f>TRUNC(R36*R29,-1)</f>
        <v>9190</v>
      </c>
      <c r="L29" s="46"/>
      <c r="M29" s="212">
        <f t="shared" si="1"/>
        <v>0</v>
      </c>
      <c r="N29" s="210">
        <f>TRUNC(S36*S29,-1)</f>
        <v>14560</v>
      </c>
      <c r="O29" s="46"/>
      <c r="P29" s="212">
        <f>SUM(I29*N29)</f>
        <v>0</v>
      </c>
      <c r="R29">
        <v>0.51100000000000001</v>
      </c>
      <c r="S29">
        <f>R29+0.298</f>
        <v>0.80899999999999994</v>
      </c>
    </row>
    <row r="30" spans="2:19" ht="20.100000000000001" customHeight="1" x14ac:dyDescent="0.15">
      <c r="B30" s="412" t="s">
        <v>331</v>
      </c>
      <c r="C30" s="413"/>
      <c r="D30" s="413"/>
      <c r="E30" s="413"/>
      <c r="F30" s="326">
        <v>6</v>
      </c>
      <c r="G30" s="328" t="s">
        <v>330</v>
      </c>
      <c r="H30" s="18"/>
      <c r="I30" s="154"/>
      <c r="J30" s="222" t="s">
        <v>16</v>
      </c>
      <c r="K30" s="210">
        <f>TRUNC(R36*R30,-1)</f>
        <v>9970</v>
      </c>
      <c r="L30" s="46"/>
      <c r="M30" s="212">
        <f t="shared" si="1"/>
        <v>0</v>
      </c>
      <c r="N30" s="210">
        <f>TRUNC(S36*S30,-1)</f>
        <v>10740</v>
      </c>
      <c r="O30" s="46"/>
      <c r="P30" s="212">
        <f>SUM(I30*N30)</f>
        <v>0</v>
      </c>
      <c r="R30">
        <f>0.511+0.043*(F30-5)</f>
        <v>0.55400000000000005</v>
      </c>
      <c r="S30">
        <f>R30+0.043*(F30-5)</f>
        <v>0.59700000000000009</v>
      </c>
    </row>
    <row r="31" spans="2:19" ht="20.100000000000001" customHeight="1" x14ac:dyDescent="0.15">
      <c r="B31" s="412"/>
      <c r="C31" s="413"/>
      <c r="D31" s="413"/>
      <c r="E31" s="413"/>
      <c r="F31" s="413"/>
      <c r="G31" s="414"/>
      <c r="H31" s="18"/>
      <c r="I31" s="154"/>
      <c r="J31" s="222"/>
      <c r="K31" s="210"/>
      <c r="L31" s="46"/>
      <c r="M31" s="212"/>
      <c r="N31" s="210"/>
      <c r="O31" s="46"/>
      <c r="P31" s="212"/>
    </row>
    <row r="32" spans="2:19" ht="20.100000000000001" customHeight="1" x14ac:dyDescent="0.15">
      <c r="B32" s="412" t="s">
        <v>167</v>
      </c>
      <c r="C32" s="413"/>
      <c r="D32" s="413"/>
      <c r="E32" s="413"/>
      <c r="F32" s="413"/>
      <c r="G32" s="414"/>
      <c r="H32" s="18"/>
      <c r="I32" s="154"/>
      <c r="J32" s="222" t="s">
        <v>16</v>
      </c>
      <c r="K32" s="210">
        <f>TRUNC(R36*R32,-1)</f>
        <v>3000</v>
      </c>
      <c r="L32" s="46"/>
      <c r="M32" s="212">
        <f t="shared" si="1"/>
        <v>0</v>
      </c>
      <c r="N32" s="210">
        <f>TRUNC(S36*S32,-1)</f>
        <v>3000</v>
      </c>
      <c r="O32" s="46"/>
      <c r="P32" s="212">
        <f>SUM(I32*N32)</f>
        <v>0</v>
      </c>
      <c r="R32">
        <v>0.16700000000000001</v>
      </c>
      <c r="S32">
        <v>0.16700000000000001</v>
      </c>
    </row>
    <row r="33" spans="1:19" ht="20.100000000000001" customHeight="1" x14ac:dyDescent="0.15">
      <c r="B33" s="412" t="s">
        <v>227</v>
      </c>
      <c r="C33" s="413"/>
      <c r="D33" s="413"/>
      <c r="E33" s="413"/>
      <c r="F33" s="413"/>
      <c r="G33" s="414"/>
      <c r="H33" s="18"/>
      <c r="I33" s="154"/>
      <c r="J33" s="222" t="s">
        <v>16</v>
      </c>
      <c r="K33" s="210">
        <f>TRUNC(R36*R33,-1)</f>
        <v>4010</v>
      </c>
      <c r="L33" s="46"/>
      <c r="M33" s="212">
        <f t="shared" si="1"/>
        <v>0</v>
      </c>
      <c r="N33" s="210">
        <f>TRUNC(S36*S33,-1)</f>
        <v>4010</v>
      </c>
      <c r="O33" s="46"/>
      <c r="P33" s="212">
        <f>SUM(I33*N33)</f>
        <v>0</v>
      </c>
      <c r="R33">
        <v>0.223</v>
      </c>
      <c r="S33">
        <v>0.223</v>
      </c>
    </row>
    <row r="34" spans="1:19" ht="20.100000000000001" customHeight="1" x14ac:dyDescent="0.15">
      <c r="B34" s="412"/>
      <c r="C34" s="413"/>
      <c r="D34" s="413"/>
      <c r="E34" s="413"/>
      <c r="F34" s="413"/>
      <c r="G34" s="414"/>
      <c r="H34" s="18"/>
      <c r="I34" s="154"/>
      <c r="J34" s="222"/>
      <c r="K34" s="210"/>
      <c r="L34" s="46"/>
      <c r="M34" s="212"/>
      <c r="N34" s="210"/>
      <c r="O34" s="46"/>
      <c r="P34" s="212"/>
    </row>
    <row r="35" spans="1:19" ht="20.100000000000001" customHeight="1" x14ac:dyDescent="0.15">
      <c r="B35" s="412"/>
      <c r="C35" s="413"/>
      <c r="D35" s="413"/>
      <c r="E35" s="413"/>
      <c r="F35" s="413"/>
      <c r="G35" s="414"/>
      <c r="H35" s="30"/>
      <c r="I35" s="91"/>
      <c r="J35" s="223"/>
      <c r="K35" s="210"/>
      <c r="L35" s="174"/>
      <c r="M35" s="267"/>
      <c r="N35" s="268"/>
      <c r="O35" s="174"/>
      <c r="P35" s="267"/>
    </row>
    <row r="36" spans="1:19" ht="20.100000000000001" customHeight="1" x14ac:dyDescent="0.15">
      <c r="B36" s="415" t="s">
        <v>70</v>
      </c>
      <c r="C36" s="416"/>
      <c r="D36" s="416"/>
      <c r="E36" s="416"/>
      <c r="F36" s="416"/>
      <c r="G36" s="416"/>
      <c r="H36" s="416"/>
      <c r="I36" s="92"/>
      <c r="J36" s="226"/>
      <c r="K36" s="114"/>
      <c r="L36" s="15"/>
      <c r="M36" s="264">
        <f>SUM(M7:M34)</f>
        <v>0</v>
      </c>
      <c r="N36" s="269"/>
      <c r="O36" s="151"/>
      <c r="P36" s="264">
        <f>SUM(P7:P35)</f>
        <v>0</v>
      </c>
      <c r="R36">
        <f>見積総括書!Q17</f>
        <v>18000</v>
      </c>
      <c r="S36">
        <f>見積総括書!R17</f>
        <v>18000</v>
      </c>
    </row>
    <row r="37" spans="1:19" s="69" customFormat="1" ht="20.100000000000001" customHeight="1" x14ac:dyDescent="0.15">
      <c r="A37" s="65"/>
      <c r="B37" s="446" t="s">
        <v>72</v>
      </c>
      <c r="C37" s="447"/>
      <c r="D37" s="447"/>
      <c r="E37" s="447"/>
      <c r="F37" s="447"/>
      <c r="G37" s="447"/>
      <c r="H37" s="121"/>
      <c r="I37" s="93"/>
      <c r="J37" s="229" t="s">
        <v>13</v>
      </c>
      <c r="K37" s="40">
        <v>10000</v>
      </c>
      <c r="L37" s="67"/>
      <c r="M37" s="68">
        <f>SUM(I37*K37)</f>
        <v>0</v>
      </c>
      <c r="N37" s="119">
        <v>10000</v>
      </c>
      <c r="O37" s="67"/>
      <c r="P37" s="128">
        <f>SUM(I37*N37)</f>
        <v>0</v>
      </c>
    </row>
    <row r="38" spans="1:19" s="69" customFormat="1" ht="20.100000000000001" customHeight="1" x14ac:dyDescent="0.15">
      <c r="A38" s="65"/>
      <c r="B38" s="446" t="s">
        <v>73</v>
      </c>
      <c r="C38" s="447"/>
      <c r="D38" s="447"/>
      <c r="E38" s="447"/>
      <c r="F38" s="447"/>
      <c r="G38" s="447"/>
      <c r="H38" s="121"/>
      <c r="I38" s="93"/>
      <c r="J38" s="230" t="s">
        <v>13</v>
      </c>
      <c r="K38" s="40"/>
      <c r="L38" s="67"/>
      <c r="M38" s="68">
        <f>SUM(M36:M37)</f>
        <v>0</v>
      </c>
      <c r="N38" s="119"/>
      <c r="O38" s="67"/>
      <c r="P38" s="128">
        <f>SUM(P36:P37)</f>
        <v>0</v>
      </c>
    </row>
    <row r="39" spans="1:19" s="69" customFormat="1" ht="20.100000000000001" customHeight="1" x14ac:dyDescent="0.15">
      <c r="A39" s="65"/>
      <c r="B39" s="444" t="s">
        <v>71</v>
      </c>
      <c r="C39" s="445"/>
      <c r="D39" s="445"/>
      <c r="E39" s="445"/>
      <c r="F39" s="445"/>
      <c r="G39" s="445"/>
      <c r="H39" s="445"/>
      <c r="I39" s="90"/>
      <c r="J39" s="66"/>
      <c r="K39" s="66"/>
      <c r="L39" s="66"/>
      <c r="M39" s="71"/>
      <c r="N39" s="400">
        <f>SUM(M38+P38)</f>
        <v>0</v>
      </c>
      <c r="O39" s="401"/>
      <c r="P39" s="402"/>
    </row>
    <row r="40" spans="1:19" s="69" customFormat="1" ht="9" customHeight="1" x14ac:dyDescent="0.15">
      <c r="A40" s="65"/>
      <c r="B40" s="125"/>
      <c r="C40" s="125"/>
      <c r="D40" s="125"/>
      <c r="E40" s="125"/>
      <c r="F40" s="125"/>
      <c r="G40" s="125"/>
      <c r="H40" s="125"/>
      <c r="I40" s="94"/>
      <c r="J40" s="126"/>
      <c r="K40" s="126"/>
      <c r="L40" s="126"/>
      <c r="M40" s="126"/>
      <c r="N40" s="127"/>
      <c r="O40" s="127"/>
      <c r="P40" s="149"/>
    </row>
  </sheetData>
  <sheetProtection formatColumns="0"/>
  <mergeCells count="48">
    <mergeCell ref="H1:M1"/>
    <mergeCell ref="H5:H6"/>
    <mergeCell ref="K5:M5"/>
    <mergeCell ref="N5:P5"/>
    <mergeCell ref="L6:M6"/>
    <mergeCell ref="O6:P6"/>
    <mergeCell ref="I5:I6"/>
    <mergeCell ref="J5:J6"/>
    <mergeCell ref="N3:P3"/>
    <mergeCell ref="B26:G26"/>
    <mergeCell ref="B29:G29"/>
    <mergeCell ref="B25:E25"/>
    <mergeCell ref="C3:D3"/>
    <mergeCell ref="B19:G19"/>
    <mergeCell ref="B10:G10"/>
    <mergeCell ref="B15:G15"/>
    <mergeCell ref="B13:G13"/>
    <mergeCell ref="B18:G18"/>
    <mergeCell ref="B8:G8"/>
    <mergeCell ref="B20:D20"/>
    <mergeCell ref="B14:G14"/>
    <mergeCell ref="B21:G21"/>
    <mergeCell ref="E2:G2"/>
    <mergeCell ref="E3:I3"/>
    <mergeCell ref="B22:G22"/>
    <mergeCell ref="B12:C12"/>
    <mergeCell ref="B11:C11"/>
    <mergeCell ref="B16:G16"/>
    <mergeCell ref="B37:G37"/>
    <mergeCell ref="B35:G35"/>
    <mergeCell ref="B34:G34"/>
    <mergeCell ref="B33:G33"/>
    <mergeCell ref="B30:E30"/>
    <mergeCell ref="A5:A6"/>
    <mergeCell ref="B5:G6"/>
    <mergeCell ref="B17:G17"/>
    <mergeCell ref="B9:G9"/>
    <mergeCell ref="B7:G7"/>
    <mergeCell ref="B39:H39"/>
    <mergeCell ref="N39:P39"/>
    <mergeCell ref="B23:G23"/>
    <mergeCell ref="B24:G24"/>
    <mergeCell ref="B27:G27"/>
    <mergeCell ref="B28:G28"/>
    <mergeCell ref="B38:G38"/>
    <mergeCell ref="B31:G31"/>
    <mergeCell ref="B32:G32"/>
    <mergeCell ref="B36:H36"/>
  </mergeCells>
  <phoneticPr fontId="2"/>
  <pageMargins left="0.47244094488188981" right="0.23622047244094491" top="0.62992125984251968" bottom="0.23622047244094491" header="0.11811023622047245" footer="3.937007874015748E-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opLeftCell="A3" zoomScale="125" zoomScaleNormal="125" workbookViewId="0">
      <selection activeCell="I20" sqref="I20"/>
    </sheetView>
  </sheetViews>
  <sheetFormatPr defaultRowHeight="13.5" x14ac:dyDescent="0.15"/>
  <cols>
    <col min="1" max="1" width="1.625" style="1" customWidth="1"/>
    <col min="2" max="6" width="3.75" style="1" customWidth="1"/>
    <col min="7" max="7" width="8.125" style="1" customWidth="1"/>
    <col min="8" max="8" width="10.375" style="1" customWidth="1"/>
    <col min="9" max="9" width="6" style="88" customWidth="1"/>
    <col min="10" max="10" width="3.375" style="1" customWidth="1"/>
    <col min="11" max="11" width="8.625" style="37" customWidth="1"/>
    <col min="12" max="12" width="1.5" style="1" customWidth="1"/>
    <col min="13" max="13" width="12.5" style="35" customWidth="1"/>
    <col min="14" max="14" width="9.25" style="37" customWidth="1"/>
    <col min="15" max="15" width="1.375" style="1" customWidth="1"/>
    <col min="16" max="16" width="13.5" style="59" customWidth="1"/>
  </cols>
  <sheetData>
    <row r="1" spans="1:22" s="1" customFormat="1" ht="21" customHeight="1" x14ac:dyDescent="0.15">
      <c r="D1" s="179"/>
      <c r="E1" s="179"/>
      <c r="F1" s="179"/>
      <c r="G1" s="179"/>
      <c r="H1" s="339" t="s">
        <v>233</v>
      </c>
      <c r="I1" s="339"/>
      <c r="J1" s="339"/>
      <c r="K1" s="339"/>
      <c r="L1" s="339"/>
      <c r="M1" s="339"/>
      <c r="N1" s="179"/>
      <c r="O1" s="179"/>
      <c r="P1" s="98"/>
    </row>
    <row r="2" spans="1:22" s="1" customFormat="1" ht="15" customHeight="1" x14ac:dyDescent="0.15">
      <c r="D2" s="2"/>
      <c r="E2" s="395"/>
      <c r="F2" s="395"/>
      <c r="G2" s="395"/>
      <c r="I2" s="88"/>
      <c r="K2" s="37"/>
      <c r="M2" s="35"/>
      <c r="N2" s="37"/>
      <c r="P2" s="60"/>
    </row>
    <row r="3" spans="1:22" s="1" customFormat="1" ht="15" customHeight="1" x14ac:dyDescent="0.15">
      <c r="C3" s="333" t="s">
        <v>200</v>
      </c>
      <c r="D3" s="333"/>
      <c r="E3" s="396" t="s">
        <v>49</v>
      </c>
      <c r="F3" s="396"/>
      <c r="G3" s="396"/>
      <c r="H3" s="396"/>
      <c r="I3" s="396"/>
      <c r="K3" s="37"/>
      <c r="M3" s="58"/>
      <c r="N3" s="397"/>
      <c r="O3" s="397"/>
      <c r="P3" s="397"/>
    </row>
    <row r="4" spans="1:22" s="1" customFormat="1" ht="5.25" customHeight="1" x14ac:dyDescent="0.15">
      <c r="I4" s="88"/>
      <c r="K4" s="37"/>
      <c r="M4" s="35"/>
      <c r="N4" s="37"/>
      <c r="P4" s="59"/>
    </row>
    <row r="5" spans="1:22" x14ac:dyDescent="0.15">
      <c r="A5" s="386"/>
      <c r="B5" s="387" t="s">
        <v>12</v>
      </c>
      <c r="C5" s="388"/>
      <c r="D5" s="388"/>
      <c r="E5" s="388"/>
      <c r="F5" s="388"/>
      <c r="G5" s="388"/>
      <c r="H5" s="371" t="s">
        <v>3</v>
      </c>
      <c r="I5" s="391" t="s">
        <v>7</v>
      </c>
      <c r="J5" s="398" t="s">
        <v>8</v>
      </c>
      <c r="K5" s="340" t="s">
        <v>10</v>
      </c>
      <c r="L5" s="342"/>
      <c r="M5" s="341"/>
      <c r="N5" s="342" t="s">
        <v>11</v>
      </c>
      <c r="O5" s="342"/>
      <c r="P5" s="341"/>
    </row>
    <row r="6" spans="1:22" x14ac:dyDescent="0.15">
      <c r="A6" s="386"/>
      <c r="B6" s="389"/>
      <c r="C6" s="390"/>
      <c r="D6" s="390"/>
      <c r="E6" s="390"/>
      <c r="F6" s="390"/>
      <c r="G6" s="390"/>
      <c r="H6" s="373"/>
      <c r="I6" s="392"/>
      <c r="J6" s="399"/>
      <c r="K6" s="38" t="s">
        <v>201</v>
      </c>
      <c r="L6" s="346" t="s">
        <v>9</v>
      </c>
      <c r="M6" s="346"/>
      <c r="N6" s="208" t="s">
        <v>201</v>
      </c>
      <c r="O6" s="340" t="s">
        <v>9</v>
      </c>
      <c r="P6" s="341"/>
    </row>
    <row r="7" spans="1:22" ht="20.100000000000001" customHeight="1" x14ac:dyDescent="0.15">
      <c r="B7" s="347" t="s">
        <v>86</v>
      </c>
      <c r="C7" s="348"/>
      <c r="D7" s="348"/>
      <c r="E7" s="348"/>
      <c r="F7" s="348"/>
      <c r="G7" s="349"/>
      <c r="H7" s="16"/>
      <c r="I7" s="93"/>
      <c r="J7" s="219" t="s">
        <v>95</v>
      </c>
      <c r="K7" s="77"/>
      <c r="L7" s="131"/>
      <c r="M7" s="79">
        <f>TRUNC(IF(I7=0,0,R34*R7+(I7-10)/10*R34*T7),-1)</f>
        <v>0</v>
      </c>
      <c r="N7" s="106"/>
      <c r="O7" s="78"/>
      <c r="P7" s="79">
        <f>TRUNC(IF(I7=0,0,S34*S7+(I7-10)/10*S34*U7),-1)</f>
        <v>0</v>
      </c>
      <c r="R7">
        <v>0.17299999999999999</v>
      </c>
      <c r="S7">
        <f>R7</f>
        <v>0.17299999999999999</v>
      </c>
      <c r="T7">
        <v>5.0000000000000001E-3</v>
      </c>
      <c r="U7">
        <v>5.0000000000000001E-3</v>
      </c>
      <c r="V7">
        <v>0</v>
      </c>
    </row>
    <row r="8" spans="1:22" ht="20.100000000000001" customHeight="1" x14ac:dyDescent="0.15">
      <c r="B8" s="329" t="s">
        <v>76</v>
      </c>
      <c r="C8" s="330"/>
      <c r="D8" s="330"/>
      <c r="E8" s="330"/>
      <c r="F8" s="330"/>
      <c r="G8" s="331"/>
      <c r="H8" s="18"/>
      <c r="I8" s="91"/>
      <c r="J8" s="222" t="s">
        <v>19</v>
      </c>
      <c r="K8" s="200">
        <f>TRUNC(R34*R8,-1)</f>
        <v>410</v>
      </c>
      <c r="L8" s="129"/>
      <c r="M8" s="189">
        <f t="shared" ref="M8:M32" si="0">SUM(I8*K8)</f>
        <v>0</v>
      </c>
      <c r="N8" s="204">
        <f>TRUNC(S34*S8,-1)</f>
        <v>410</v>
      </c>
      <c r="O8" s="207"/>
      <c r="P8" s="189">
        <f t="shared" ref="P8:P33" si="1">SUM(N8*I8)</f>
        <v>0</v>
      </c>
      <c r="R8">
        <v>2.3E-2</v>
      </c>
      <c r="S8">
        <f>R8</f>
        <v>2.3E-2</v>
      </c>
    </row>
    <row r="9" spans="1:22" ht="20.100000000000001" customHeight="1" x14ac:dyDescent="0.15">
      <c r="B9" s="329" t="s">
        <v>87</v>
      </c>
      <c r="C9" s="330"/>
      <c r="D9" s="330"/>
      <c r="E9" s="330"/>
      <c r="F9" s="330"/>
      <c r="G9" s="331"/>
      <c r="H9" s="18"/>
      <c r="I9" s="91"/>
      <c r="J9" s="222" t="s">
        <v>19</v>
      </c>
      <c r="K9" s="200">
        <f>TRUNC(R34*R9,-1)</f>
        <v>120</v>
      </c>
      <c r="L9" s="129"/>
      <c r="M9" s="189">
        <f t="shared" si="0"/>
        <v>0</v>
      </c>
      <c r="N9" s="204">
        <f>TRUNC(S34*S9,-1)</f>
        <v>120</v>
      </c>
      <c r="O9" s="207"/>
      <c r="P9" s="189">
        <f t="shared" si="1"/>
        <v>0</v>
      </c>
      <c r="R9">
        <v>7.0000000000000001E-3</v>
      </c>
      <c r="S9">
        <f>R9</f>
        <v>7.0000000000000001E-3</v>
      </c>
    </row>
    <row r="10" spans="1:22" ht="20.100000000000001" customHeight="1" x14ac:dyDescent="0.15">
      <c r="B10" s="329" t="s">
        <v>88</v>
      </c>
      <c r="C10" s="330"/>
      <c r="D10" s="330"/>
      <c r="E10" s="330"/>
      <c r="F10" s="330"/>
      <c r="G10" s="331"/>
      <c r="H10" s="18"/>
      <c r="I10" s="91"/>
      <c r="J10" s="222" t="s">
        <v>19</v>
      </c>
      <c r="K10" s="200">
        <f>TRUNC(R34*R10,-1)</f>
        <v>210</v>
      </c>
      <c r="L10" s="129"/>
      <c r="M10" s="189">
        <f t="shared" si="0"/>
        <v>0</v>
      </c>
      <c r="N10" s="204">
        <f>TRUNC(S34*S10,-1)</f>
        <v>210</v>
      </c>
      <c r="O10" s="207"/>
      <c r="P10" s="189">
        <f t="shared" si="1"/>
        <v>0</v>
      </c>
      <c r="R10">
        <v>1.2E-2</v>
      </c>
      <c r="S10">
        <f>R10</f>
        <v>1.2E-2</v>
      </c>
    </row>
    <row r="11" spans="1:22" ht="20.100000000000001" customHeight="1" x14ac:dyDescent="0.15">
      <c r="B11" s="329" t="s">
        <v>340</v>
      </c>
      <c r="C11" s="330"/>
      <c r="D11" s="330"/>
      <c r="E11" s="330"/>
      <c r="F11" s="330"/>
      <c r="G11" s="331"/>
      <c r="H11" s="18"/>
      <c r="I11" s="91"/>
      <c r="J11" s="222" t="s">
        <v>16</v>
      </c>
      <c r="K11" s="200">
        <f>TRUNC(IF(I11&lt;=50,R34*R11,IF(I11&lt;101,R34*S11,R34*T11)),-1)</f>
        <v>2160</v>
      </c>
      <c r="L11" s="129"/>
      <c r="M11" s="189">
        <f t="shared" si="0"/>
        <v>0</v>
      </c>
      <c r="N11" s="204">
        <f t="shared" ref="N11:N32" si="2">K11</f>
        <v>2160</v>
      </c>
      <c r="O11" s="207"/>
      <c r="P11" s="189">
        <f t="shared" si="1"/>
        <v>0</v>
      </c>
      <c r="R11">
        <v>0.12</v>
      </c>
      <c r="S11">
        <v>0.109</v>
      </c>
      <c r="T11">
        <v>0.10100000000000001</v>
      </c>
    </row>
    <row r="12" spans="1:22" ht="20.100000000000001" customHeight="1" x14ac:dyDescent="0.15">
      <c r="B12" s="329" t="s">
        <v>341</v>
      </c>
      <c r="C12" s="330"/>
      <c r="D12" s="330"/>
      <c r="E12" s="330"/>
      <c r="F12" s="330"/>
      <c r="G12" s="331"/>
      <c r="H12" s="18"/>
      <c r="I12" s="91"/>
      <c r="J12" s="222" t="s">
        <v>16</v>
      </c>
      <c r="K12" s="200">
        <f>TRUNC(IF(I11&lt;=50,R34*R12,IF(I11&lt;101,R34*S12,R34*T12)),-1)</f>
        <v>1690</v>
      </c>
      <c r="L12" s="129"/>
      <c r="M12" s="189">
        <f t="shared" si="0"/>
        <v>0</v>
      </c>
      <c r="N12" s="204">
        <f t="shared" si="2"/>
        <v>1690</v>
      </c>
      <c r="O12" s="207"/>
      <c r="P12" s="189">
        <f t="shared" si="1"/>
        <v>0</v>
      </c>
      <c r="R12">
        <v>9.4E-2</v>
      </c>
      <c r="S12">
        <v>8.5000000000000006E-2</v>
      </c>
      <c r="T12">
        <v>7.6999999999999999E-2</v>
      </c>
    </row>
    <row r="13" spans="1:22" ht="20.100000000000001" customHeight="1" x14ac:dyDescent="0.15">
      <c r="B13" s="329" t="s">
        <v>342</v>
      </c>
      <c r="C13" s="330"/>
      <c r="D13" s="330"/>
      <c r="E13" s="330"/>
      <c r="F13" s="330"/>
      <c r="G13" s="331"/>
      <c r="H13" s="18"/>
      <c r="I13" s="91"/>
      <c r="J13" s="222" t="s">
        <v>94</v>
      </c>
      <c r="K13" s="200">
        <f>TRUNC(IF(I13&lt;=50,R34*R13,IF(I13&lt;101,R34*S13,R34*T13)),-1)</f>
        <v>910</v>
      </c>
      <c r="L13" s="129"/>
      <c r="M13" s="189">
        <f t="shared" si="0"/>
        <v>0</v>
      </c>
      <c r="N13" s="200">
        <f t="shared" si="2"/>
        <v>910</v>
      </c>
      <c r="O13" s="207"/>
      <c r="P13" s="189">
        <f t="shared" si="1"/>
        <v>0</v>
      </c>
      <c r="R13">
        <v>5.0999999999999997E-2</v>
      </c>
      <c r="S13">
        <v>4.7E-2</v>
      </c>
      <c r="T13">
        <v>4.2999999999999997E-2</v>
      </c>
    </row>
    <row r="14" spans="1:22" ht="20.100000000000001" customHeight="1" x14ac:dyDescent="0.15">
      <c r="B14" s="329" t="s">
        <v>343</v>
      </c>
      <c r="C14" s="330"/>
      <c r="D14" s="330"/>
      <c r="E14" s="330"/>
      <c r="F14" s="330"/>
      <c r="G14" s="331"/>
      <c r="H14" s="18"/>
      <c r="I14" s="91"/>
      <c r="J14" s="222" t="s">
        <v>94</v>
      </c>
      <c r="K14" s="200">
        <f>TRUNC(IF(I14&lt;=50,R34*R14,IF(I14&lt;101,R34*S14,R34*T14)),-1)</f>
        <v>1690</v>
      </c>
      <c r="L14" s="129"/>
      <c r="M14" s="189">
        <f t="shared" ref="M14:M19" si="3">SUM(I14*K14)</f>
        <v>0</v>
      </c>
      <c r="N14" s="200">
        <f t="shared" si="2"/>
        <v>1690</v>
      </c>
      <c r="O14" s="207"/>
      <c r="P14" s="189">
        <f t="shared" ref="P14:P19" si="4">SUM(N14*I14)</f>
        <v>0</v>
      </c>
      <c r="R14">
        <v>9.4E-2</v>
      </c>
      <c r="S14">
        <v>8.5000000000000006E-2</v>
      </c>
      <c r="T14">
        <v>7.6999999999999999E-2</v>
      </c>
    </row>
    <row r="15" spans="1:22" ht="20.100000000000001" customHeight="1" x14ac:dyDescent="0.15">
      <c r="B15" s="329" t="s">
        <v>335</v>
      </c>
      <c r="C15" s="330"/>
      <c r="D15" s="330"/>
      <c r="E15" s="330"/>
      <c r="F15" s="330"/>
      <c r="G15" s="331"/>
      <c r="H15" s="18"/>
      <c r="I15" s="91"/>
      <c r="J15" s="222" t="s">
        <v>94</v>
      </c>
      <c r="K15" s="200">
        <f>TRUNC(IF(I15&lt;=50,R34*R15,IF(I15&lt;101,R34*S15,R34*T15)),-1)</f>
        <v>370</v>
      </c>
      <c r="L15" s="129"/>
      <c r="M15" s="189">
        <f t="shared" si="3"/>
        <v>0</v>
      </c>
      <c r="N15" s="200">
        <f t="shared" si="2"/>
        <v>370</v>
      </c>
      <c r="O15" s="207"/>
      <c r="P15" s="189">
        <f t="shared" si="4"/>
        <v>0</v>
      </c>
      <c r="R15">
        <v>2.1000000000000001E-2</v>
      </c>
      <c r="S15">
        <v>1.7999999999999999E-2</v>
      </c>
      <c r="T15">
        <v>1.4999999999999999E-2</v>
      </c>
    </row>
    <row r="16" spans="1:22" ht="20.100000000000001" customHeight="1" x14ac:dyDescent="0.15">
      <c r="B16" s="329" t="s">
        <v>336</v>
      </c>
      <c r="C16" s="330"/>
      <c r="D16" s="330"/>
      <c r="E16" s="330"/>
      <c r="F16" s="330"/>
      <c r="G16" s="331"/>
      <c r="H16" s="305" t="s">
        <v>339</v>
      </c>
      <c r="I16" s="91"/>
      <c r="J16" s="222" t="s">
        <v>94</v>
      </c>
      <c r="K16" s="200">
        <f>TRUNC(R34*R16,-1)</f>
        <v>3670</v>
      </c>
      <c r="L16" s="129"/>
      <c r="M16" s="189">
        <f t="shared" si="3"/>
        <v>0</v>
      </c>
      <c r="N16" s="200">
        <f t="shared" si="2"/>
        <v>3670</v>
      </c>
      <c r="O16" s="207"/>
      <c r="P16" s="189">
        <f t="shared" si="4"/>
        <v>0</v>
      </c>
      <c r="R16">
        <v>0.20399999999999999</v>
      </c>
    </row>
    <row r="17" spans="2:20" ht="20.100000000000001" customHeight="1" x14ac:dyDescent="0.15">
      <c r="B17" s="329" t="s">
        <v>336</v>
      </c>
      <c r="C17" s="330"/>
      <c r="D17" s="330"/>
      <c r="E17" s="330"/>
      <c r="F17" s="330"/>
      <c r="G17" s="331"/>
      <c r="H17" s="305" t="s">
        <v>338</v>
      </c>
      <c r="I17" s="91"/>
      <c r="J17" s="222" t="s">
        <v>94</v>
      </c>
      <c r="K17" s="200">
        <f>TRUNC(R34*R17,-1)</f>
        <v>2750</v>
      </c>
      <c r="L17" s="129"/>
      <c r="M17" s="189">
        <f t="shared" si="3"/>
        <v>0</v>
      </c>
      <c r="N17" s="200">
        <f t="shared" si="2"/>
        <v>2750</v>
      </c>
      <c r="O17" s="207"/>
      <c r="P17" s="189">
        <f t="shared" si="4"/>
        <v>0</v>
      </c>
      <c r="R17">
        <v>0.153</v>
      </c>
    </row>
    <row r="18" spans="2:20" ht="20.100000000000001" customHeight="1" x14ac:dyDescent="0.15">
      <c r="B18" s="329" t="s">
        <v>337</v>
      </c>
      <c r="C18" s="330"/>
      <c r="D18" s="330"/>
      <c r="E18" s="330"/>
      <c r="F18" s="330"/>
      <c r="G18" s="331"/>
      <c r="H18" s="305" t="s">
        <v>339</v>
      </c>
      <c r="I18" s="91"/>
      <c r="J18" s="222" t="s">
        <v>94</v>
      </c>
      <c r="K18" s="200">
        <f>TRUNC(R34*R18,-1)</f>
        <v>2750</v>
      </c>
      <c r="L18" s="129"/>
      <c r="M18" s="189">
        <f t="shared" si="3"/>
        <v>0</v>
      </c>
      <c r="N18" s="200">
        <f t="shared" si="2"/>
        <v>2750</v>
      </c>
      <c r="O18" s="207"/>
      <c r="P18" s="189">
        <f t="shared" si="4"/>
        <v>0</v>
      </c>
      <c r="R18">
        <v>0.153</v>
      </c>
    </row>
    <row r="19" spans="2:20" ht="20.100000000000001" customHeight="1" x14ac:dyDescent="0.15">
      <c r="B19" s="329" t="s">
        <v>337</v>
      </c>
      <c r="C19" s="330"/>
      <c r="D19" s="330"/>
      <c r="E19" s="330"/>
      <c r="F19" s="330"/>
      <c r="G19" s="331"/>
      <c r="H19" s="305" t="s">
        <v>338</v>
      </c>
      <c r="I19" s="91"/>
      <c r="J19" s="222" t="s">
        <v>94</v>
      </c>
      <c r="K19" s="200">
        <f>TRUNC(R34*R19,-1)</f>
        <v>1830</v>
      </c>
      <c r="L19" s="129"/>
      <c r="M19" s="189">
        <f t="shared" si="3"/>
        <v>0</v>
      </c>
      <c r="N19" s="200">
        <f t="shared" si="2"/>
        <v>1830</v>
      </c>
      <c r="O19" s="207"/>
      <c r="P19" s="189">
        <f t="shared" si="4"/>
        <v>0</v>
      </c>
      <c r="R19">
        <v>0.10199999999999999</v>
      </c>
    </row>
    <row r="20" spans="2:20" ht="20.100000000000001" customHeight="1" x14ac:dyDescent="0.15">
      <c r="B20" s="329" t="s">
        <v>89</v>
      </c>
      <c r="C20" s="330"/>
      <c r="D20" s="330"/>
      <c r="E20" s="330"/>
      <c r="F20" s="330"/>
      <c r="G20" s="331"/>
      <c r="H20" s="18"/>
      <c r="I20" s="91"/>
      <c r="J20" s="222" t="s">
        <v>19</v>
      </c>
      <c r="K20" s="200">
        <f>TRUNC(IF(I20&lt;=50,R34*R20,IF(I20&lt;1,R34*S20,R34*T20)),-1)</f>
        <v>1260</v>
      </c>
      <c r="L20" s="129"/>
      <c r="M20" s="189">
        <f t="shared" si="0"/>
        <v>0</v>
      </c>
      <c r="N20" s="200">
        <f t="shared" si="2"/>
        <v>1260</v>
      </c>
      <c r="O20" s="207"/>
      <c r="P20" s="189">
        <f t="shared" si="1"/>
        <v>0</v>
      </c>
      <c r="R20">
        <v>7.0000000000000007E-2</v>
      </c>
      <c r="S20">
        <v>6.2E-2</v>
      </c>
      <c r="T20">
        <v>5.5E-2</v>
      </c>
    </row>
    <row r="21" spans="2:20" ht="20.100000000000001" customHeight="1" x14ac:dyDescent="0.15">
      <c r="B21" s="329" t="s">
        <v>332</v>
      </c>
      <c r="C21" s="330"/>
      <c r="D21" s="330"/>
      <c r="E21" s="330"/>
      <c r="F21" s="330"/>
      <c r="G21" s="331"/>
      <c r="H21" s="18"/>
      <c r="I21" s="91"/>
      <c r="J21" s="222" t="s">
        <v>19</v>
      </c>
      <c r="K21" s="200">
        <f>TRUNC(IF(I21&lt;=50,R34*R21,IF(I21&gt;101,R34*S21,R34*T21)),-1)</f>
        <v>320</v>
      </c>
      <c r="L21" s="129"/>
      <c r="M21" s="189">
        <f t="shared" si="0"/>
        <v>0</v>
      </c>
      <c r="N21" s="200">
        <f t="shared" si="2"/>
        <v>320</v>
      </c>
      <c r="O21" s="207"/>
      <c r="P21" s="189">
        <f t="shared" si="1"/>
        <v>0</v>
      </c>
      <c r="R21">
        <v>1.7999999999999999E-2</v>
      </c>
      <c r="S21">
        <v>1.4999999999999999E-2</v>
      </c>
      <c r="T21">
        <v>1.2999999999999999E-2</v>
      </c>
    </row>
    <row r="22" spans="2:20" ht="20.100000000000001" customHeight="1" x14ac:dyDescent="0.15">
      <c r="B22" s="329" t="s">
        <v>90</v>
      </c>
      <c r="C22" s="330"/>
      <c r="D22" s="330"/>
      <c r="E22" s="330"/>
      <c r="F22" s="330"/>
      <c r="G22" s="331"/>
      <c r="H22" s="18"/>
      <c r="I22" s="91"/>
      <c r="J22" s="222" t="s">
        <v>19</v>
      </c>
      <c r="K22" s="200">
        <f>TRUNC(IF(I22&lt;=50,R34*R22,IF(I22&gt;101,R34*S22,R34*T22)),-1)</f>
        <v>1260</v>
      </c>
      <c r="L22" s="129"/>
      <c r="M22" s="189">
        <f t="shared" si="0"/>
        <v>0</v>
      </c>
      <c r="N22" s="200">
        <f t="shared" si="2"/>
        <v>1260</v>
      </c>
      <c r="O22" s="207"/>
      <c r="P22" s="189">
        <f t="shared" si="1"/>
        <v>0</v>
      </c>
      <c r="R22">
        <v>7.0000000000000007E-2</v>
      </c>
      <c r="S22">
        <v>6.2E-2</v>
      </c>
      <c r="T22">
        <v>5.5E-2</v>
      </c>
    </row>
    <row r="23" spans="2:20" ht="20.100000000000001" customHeight="1" x14ac:dyDescent="0.15">
      <c r="B23" s="329" t="s">
        <v>344</v>
      </c>
      <c r="C23" s="330"/>
      <c r="D23" s="330"/>
      <c r="E23" s="330"/>
      <c r="F23" s="330"/>
      <c r="G23" s="331"/>
      <c r="H23" s="18"/>
      <c r="I23" s="91"/>
      <c r="J23" s="222" t="s">
        <v>19</v>
      </c>
      <c r="K23" s="200">
        <f>R34*R23</f>
        <v>990</v>
      </c>
      <c r="L23" s="129"/>
      <c r="M23" s="189">
        <f>SUM(I23*K23)</f>
        <v>0</v>
      </c>
      <c r="N23" s="200">
        <f t="shared" si="2"/>
        <v>990</v>
      </c>
      <c r="O23" s="207"/>
      <c r="P23" s="189">
        <f>SUM(N23*I23)</f>
        <v>0</v>
      </c>
      <c r="R23">
        <v>5.5E-2</v>
      </c>
    </row>
    <row r="24" spans="2:20" ht="20.100000000000001" customHeight="1" x14ac:dyDescent="0.15">
      <c r="B24" s="329" t="s">
        <v>345</v>
      </c>
      <c r="C24" s="330"/>
      <c r="D24" s="330"/>
      <c r="E24" s="330"/>
      <c r="F24" s="330"/>
      <c r="G24" s="331"/>
      <c r="H24" s="18"/>
      <c r="I24" s="91"/>
      <c r="J24" s="222" t="s">
        <v>19</v>
      </c>
      <c r="K24" s="200">
        <f>TRUNC(IF(I24&lt;=50,R34*R24,IF(I24&gt;101,R34*S24,R34*T24)),-1)</f>
        <v>1260</v>
      </c>
      <c r="L24" s="129"/>
      <c r="M24" s="189">
        <f>SUM(I24*K24)</f>
        <v>0</v>
      </c>
      <c r="N24" s="200">
        <f t="shared" si="2"/>
        <v>1260</v>
      </c>
      <c r="O24" s="207"/>
      <c r="P24" s="189">
        <f>SUM(N24*I24)</f>
        <v>0</v>
      </c>
      <c r="R24">
        <v>7.0000000000000007E-2</v>
      </c>
      <c r="S24">
        <v>6.2E-2</v>
      </c>
      <c r="T24">
        <v>5.5E-2</v>
      </c>
    </row>
    <row r="25" spans="2:20" ht="20.100000000000001" customHeight="1" x14ac:dyDescent="0.15">
      <c r="B25" s="329" t="s">
        <v>333</v>
      </c>
      <c r="C25" s="330"/>
      <c r="D25" s="330"/>
      <c r="E25" s="330"/>
      <c r="F25" s="330"/>
      <c r="G25" s="331"/>
      <c r="H25" s="18"/>
      <c r="I25" s="91"/>
      <c r="J25" s="222" t="s">
        <v>19</v>
      </c>
      <c r="K25" s="200">
        <f>TRUNC(IF(I25&lt;=50,R34*R25,IF(I25&gt;101,R34*S25,R34*T25)),-1)</f>
        <v>1380</v>
      </c>
      <c r="L25" s="129"/>
      <c r="M25" s="189">
        <f t="shared" si="0"/>
        <v>0</v>
      </c>
      <c r="N25" s="200">
        <f t="shared" si="2"/>
        <v>1380</v>
      </c>
      <c r="O25" s="207"/>
      <c r="P25" s="189">
        <f t="shared" si="1"/>
        <v>0</v>
      </c>
      <c r="R25">
        <v>7.6999999999999999E-2</v>
      </c>
      <c r="S25">
        <v>6.8000000000000005E-2</v>
      </c>
      <c r="T25">
        <v>5.8999999999999997E-2</v>
      </c>
    </row>
    <row r="26" spans="2:20" ht="20.100000000000001" customHeight="1" x14ac:dyDescent="0.15">
      <c r="B26" s="329" t="s">
        <v>334</v>
      </c>
      <c r="C26" s="330"/>
      <c r="D26" s="330"/>
      <c r="E26" s="330"/>
      <c r="F26" s="330"/>
      <c r="G26" s="331"/>
      <c r="H26" s="18"/>
      <c r="I26" s="91"/>
      <c r="J26" s="222" t="s">
        <v>19</v>
      </c>
      <c r="K26" s="200">
        <f>R34*R26</f>
        <v>270</v>
      </c>
      <c r="L26" s="129"/>
      <c r="M26" s="189">
        <f t="shared" si="0"/>
        <v>0</v>
      </c>
      <c r="N26" s="200">
        <f t="shared" si="2"/>
        <v>270</v>
      </c>
      <c r="O26" s="207"/>
      <c r="P26" s="189">
        <f t="shared" si="1"/>
        <v>0</v>
      </c>
      <c r="R26">
        <v>1.4999999999999999E-2</v>
      </c>
      <c r="S26">
        <f>R26</f>
        <v>1.4999999999999999E-2</v>
      </c>
    </row>
    <row r="27" spans="2:20" ht="20.100000000000001" customHeight="1" x14ac:dyDescent="0.15">
      <c r="B27" s="329" t="s">
        <v>91</v>
      </c>
      <c r="C27" s="330"/>
      <c r="D27" s="330"/>
      <c r="E27" s="330"/>
      <c r="F27" s="330"/>
      <c r="G27" s="331"/>
      <c r="H27" s="18"/>
      <c r="I27" s="91"/>
      <c r="J27" s="222" t="s">
        <v>16</v>
      </c>
      <c r="K27" s="200">
        <f>TRUNC(R34*R27,-1)</f>
        <v>8690</v>
      </c>
      <c r="L27" s="129"/>
      <c r="M27" s="189">
        <f t="shared" si="0"/>
        <v>0</v>
      </c>
      <c r="N27" s="200">
        <f t="shared" si="2"/>
        <v>8690</v>
      </c>
      <c r="O27" s="207"/>
      <c r="P27" s="189">
        <f t="shared" si="1"/>
        <v>0</v>
      </c>
      <c r="R27">
        <v>0.48299999999999998</v>
      </c>
    </row>
    <row r="28" spans="2:20" ht="20.100000000000001" customHeight="1" x14ac:dyDescent="0.15">
      <c r="B28" s="329" t="s">
        <v>204</v>
      </c>
      <c r="C28" s="330"/>
      <c r="D28" s="330"/>
      <c r="E28" s="330"/>
      <c r="F28" s="330"/>
      <c r="G28" s="331"/>
      <c r="H28" s="18"/>
      <c r="I28" s="91"/>
      <c r="J28" s="222" t="s">
        <v>16</v>
      </c>
      <c r="K28" s="200">
        <f>TRUNC(R34*R28,-1)</f>
        <v>6940</v>
      </c>
      <c r="L28" s="129"/>
      <c r="M28" s="189">
        <f t="shared" si="0"/>
        <v>0</v>
      </c>
      <c r="N28" s="200">
        <f t="shared" si="2"/>
        <v>6940</v>
      </c>
      <c r="O28" s="207"/>
      <c r="P28" s="189">
        <f t="shared" si="1"/>
        <v>0</v>
      </c>
      <c r="R28">
        <v>0.38600000000000001</v>
      </c>
    </row>
    <row r="29" spans="2:20" ht="20.100000000000001" customHeight="1" x14ac:dyDescent="0.15">
      <c r="B29" s="329" t="s">
        <v>205</v>
      </c>
      <c r="C29" s="330"/>
      <c r="D29" s="330"/>
      <c r="E29" s="330"/>
      <c r="F29" s="330"/>
      <c r="G29" s="331"/>
      <c r="H29" s="18"/>
      <c r="I29" s="91"/>
      <c r="J29" s="222" t="s">
        <v>16</v>
      </c>
      <c r="K29" s="200">
        <f>TRUNC(R34*R29,-1)</f>
        <v>3470</v>
      </c>
      <c r="L29" s="129"/>
      <c r="M29" s="189">
        <f t="shared" si="0"/>
        <v>0</v>
      </c>
      <c r="N29" s="200">
        <f t="shared" si="2"/>
        <v>3470</v>
      </c>
      <c r="O29" s="207"/>
      <c r="P29" s="189">
        <f t="shared" si="1"/>
        <v>0</v>
      </c>
      <c r="R29">
        <v>0.193</v>
      </c>
    </row>
    <row r="30" spans="2:20" ht="20.100000000000001" customHeight="1" x14ac:dyDescent="0.15">
      <c r="B30" s="329" t="s">
        <v>206</v>
      </c>
      <c r="C30" s="330"/>
      <c r="D30" s="330"/>
      <c r="E30" s="330"/>
      <c r="F30" s="330"/>
      <c r="G30" s="331"/>
      <c r="H30" s="18"/>
      <c r="I30" s="91"/>
      <c r="J30" s="222" t="s">
        <v>13</v>
      </c>
      <c r="K30" s="200">
        <f>TRUNC(R34*R30,-1)</f>
        <v>3340</v>
      </c>
      <c r="L30" s="129"/>
      <c r="M30" s="189">
        <f t="shared" si="0"/>
        <v>0</v>
      </c>
      <c r="N30" s="200">
        <f t="shared" si="2"/>
        <v>3340</v>
      </c>
      <c r="O30" s="207"/>
      <c r="P30" s="189">
        <f t="shared" si="1"/>
        <v>0</v>
      </c>
      <c r="R30">
        <v>0.186</v>
      </c>
    </row>
    <row r="31" spans="2:20" ht="20.100000000000001" customHeight="1" x14ac:dyDescent="0.15">
      <c r="B31" s="329" t="s">
        <v>92</v>
      </c>
      <c r="C31" s="330"/>
      <c r="D31" s="330"/>
      <c r="E31" s="330"/>
      <c r="F31" s="330"/>
      <c r="G31" s="331"/>
      <c r="H31" s="18"/>
      <c r="I31" s="91"/>
      <c r="J31" s="222" t="s">
        <v>13</v>
      </c>
      <c r="K31" s="200">
        <f>TRUNC(R34*R31,-1)</f>
        <v>520</v>
      </c>
      <c r="L31" s="129"/>
      <c r="M31" s="189">
        <f t="shared" si="0"/>
        <v>0</v>
      </c>
      <c r="N31" s="200">
        <f t="shared" si="2"/>
        <v>520</v>
      </c>
      <c r="O31" s="207"/>
      <c r="P31" s="189">
        <f t="shared" si="1"/>
        <v>0</v>
      </c>
      <c r="R31">
        <v>2.9000000000000001E-2</v>
      </c>
    </row>
    <row r="32" spans="2:20" ht="20.100000000000001" customHeight="1" x14ac:dyDescent="0.15">
      <c r="B32" s="329" t="s">
        <v>93</v>
      </c>
      <c r="C32" s="330"/>
      <c r="D32" s="330"/>
      <c r="E32" s="330"/>
      <c r="F32" s="330"/>
      <c r="G32" s="331"/>
      <c r="H32" s="18"/>
      <c r="I32" s="91"/>
      <c r="J32" s="222" t="s">
        <v>13</v>
      </c>
      <c r="K32" s="200">
        <f>TRUNC(R34*R32,-1)</f>
        <v>2140</v>
      </c>
      <c r="L32" s="129"/>
      <c r="M32" s="189">
        <f t="shared" si="0"/>
        <v>0</v>
      </c>
      <c r="N32" s="200">
        <f t="shared" si="2"/>
        <v>2140</v>
      </c>
      <c r="O32" s="207"/>
      <c r="P32" s="189">
        <f t="shared" si="1"/>
        <v>0</v>
      </c>
      <c r="R32">
        <v>0.11899999999999999</v>
      </c>
    </row>
    <row r="33" spans="1:19" ht="20.100000000000001" customHeight="1" x14ac:dyDescent="0.15">
      <c r="B33" s="329" t="s">
        <v>101</v>
      </c>
      <c r="C33" s="330"/>
      <c r="D33" s="330"/>
      <c r="E33" s="330"/>
      <c r="F33" s="330"/>
      <c r="G33" s="331"/>
      <c r="H33" s="18"/>
      <c r="I33" s="91"/>
      <c r="J33" s="222" t="s">
        <v>13</v>
      </c>
      <c r="K33" s="200"/>
      <c r="L33" s="129"/>
      <c r="M33" s="189"/>
      <c r="N33" s="205">
        <f>TRUNC(S34*S33,-1)</f>
        <v>1800</v>
      </c>
      <c r="O33" s="207"/>
      <c r="P33" s="189">
        <f t="shared" si="1"/>
        <v>0</v>
      </c>
      <c r="S33">
        <v>0.1</v>
      </c>
    </row>
    <row r="34" spans="1:19" ht="20.100000000000001" customHeight="1" x14ac:dyDescent="0.15">
      <c r="B34" s="384" t="s">
        <v>70</v>
      </c>
      <c r="C34" s="385"/>
      <c r="D34" s="385"/>
      <c r="E34" s="385"/>
      <c r="F34" s="385"/>
      <c r="G34" s="385"/>
      <c r="H34" s="385"/>
      <c r="I34" s="151"/>
      <c r="J34" s="226"/>
      <c r="K34" s="202"/>
      <c r="L34" s="15"/>
      <c r="M34" s="193">
        <f>SUM(M7:M33)</f>
        <v>0</v>
      </c>
      <c r="N34" s="194"/>
      <c r="O34" s="195"/>
      <c r="P34" s="199">
        <f>SUM(P7:P33)</f>
        <v>0</v>
      </c>
      <c r="R34">
        <f>見積総括書!Q17</f>
        <v>18000</v>
      </c>
      <c r="S34">
        <f>見積総括書!R17</f>
        <v>18000</v>
      </c>
    </row>
    <row r="35" spans="1:19" s="69" customFormat="1" ht="20.100000000000001" customHeight="1" x14ac:dyDescent="0.15">
      <c r="A35" s="65"/>
      <c r="B35" s="405" t="s">
        <v>72</v>
      </c>
      <c r="C35" s="406"/>
      <c r="D35" s="406"/>
      <c r="E35" s="406"/>
      <c r="F35" s="406"/>
      <c r="G35" s="406"/>
      <c r="H35" s="70"/>
      <c r="I35" s="93"/>
      <c r="J35" s="229" t="s">
        <v>13</v>
      </c>
      <c r="K35" s="77">
        <v>10000</v>
      </c>
      <c r="L35" s="67"/>
      <c r="M35" s="41">
        <f>SUM(I35*K35)</f>
        <v>0</v>
      </c>
      <c r="N35" s="206">
        <v>10000</v>
      </c>
      <c r="O35" s="78"/>
      <c r="P35" s="41">
        <f>SUM(I35*N35)</f>
        <v>0</v>
      </c>
    </row>
    <row r="36" spans="1:19" s="69" customFormat="1" ht="20.100000000000001" customHeight="1" x14ac:dyDescent="0.15">
      <c r="A36" s="65"/>
      <c r="B36" s="405" t="s">
        <v>73</v>
      </c>
      <c r="C36" s="406"/>
      <c r="D36" s="406"/>
      <c r="E36" s="406"/>
      <c r="F36" s="406"/>
      <c r="G36" s="406"/>
      <c r="H36" s="70"/>
      <c r="I36" s="93"/>
      <c r="J36" s="230" t="s">
        <v>13</v>
      </c>
      <c r="K36" s="77"/>
      <c r="L36" s="67"/>
      <c r="M36" s="41">
        <f>SUM(M34+M35)</f>
        <v>0</v>
      </c>
      <c r="N36" s="206"/>
      <c r="O36" s="78"/>
      <c r="P36" s="41">
        <f>SUM(P34+P35)</f>
        <v>0</v>
      </c>
    </row>
    <row r="37" spans="1:19" s="69" customFormat="1" ht="20.100000000000001" customHeight="1" x14ac:dyDescent="0.15">
      <c r="A37" s="65"/>
      <c r="B37" s="407" t="s">
        <v>71</v>
      </c>
      <c r="C37" s="408"/>
      <c r="D37" s="408"/>
      <c r="E37" s="408"/>
      <c r="F37" s="408"/>
      <c r="G37" s="408"/>
      <c r="H37" s="408"/>
      <c r="I37" s="90"/>
      <c r="J37" s="66"/>
      <c r="K37" s="66"/>
      <c r="L37" s="66"/>
      <c r="M37" s="71"/>
      <c r="N37" s="381">
        <f>SUM(M36+P36)</f>
        <v>0</v>
      </c>
      <c r="O37" s="382"/>
      <c r="P37" s="383"/>
    </row>
    <row r="38" spans="1:19" ht="12.75" customHeight="1" x14ac:dyDescent="0.15">
      <c r="A38" s="10"/>
      <c r="B38" s="350"/>
      <c r="C38" s="350"/>
      <c r="D38" s="350"/>
      <c r="E38" s="350"/>
      <c r="F38" s="350"/>
      <c r="G38" s="350"/>
      <c r="H38" s="350"/>
      <c r="I38" s="350"/>
      <c r="J38" s="350"/>
      <c r="K38" s="350"/>
      <c r="L38" s="350"/>
      <c r="M38" s="350"/>
      <c r="N38" s="39"/>
      <c r="O38" s="11"/>
      <c r="P38" s="61"/>
    </row>
  </sheetData>
  <sheetProtection formatColumns="0"/>
  <mergeCells count="47">
    <mergeCell ref="A5:A6"/>
    <mergeCell ref="B5:G6"/>
    <mergeCell ref="H5:H6"/>
    <mergeCell ref="J5:J6"/>
    <mergeCell ref="L6:M6"/>
    <mergeCell ref="B33:G33"/>
    <mergeCell ref="B20:G20"/>
    <mergeCell ref="B9:G9"/>
    <mergeCell ref="B10:G10"/>
    <mergeCell ref="B11:G11"/>
    <mergeCell ref="B38:M38"/>
    <mergeCell ref="B36:G36"/>
    <mergeCell ref="B34:H34"/>
    <mergeCell ref="B37:H37"/>
    <mergeCell ref="B21:G21"/>
    <mergeCell ref="B29:G29"/>
    <mergeCell ref="B32:G32"/>
    <mergeCell ref="B28:G28"/>
    <mergeCell ref="B25:G25"/>
    <mergeCell ref="B23:G23"/>
    <mergeCell ref="H1:M1"/>
    <mergeCell ref="N3:P3"/>
    <mergeCell ref="E3:I3"/>
    <mergeCell ref="B30:G30"/>
    <mergeCell ref="B22:G22"/>
    <mergeCell ref="B13:G13"/>
    <mergeCell ref="B12:G12"/>
    <mergeCell ref="O6:P6"/>
    <mergeCell ref="B7:G7"/>
    <mergeCell ref="B8:G8"/>
    <mergeCell ref="C3:D3"/>
    <mergeCell ref="N5:P5"/>
    <mergeCell ref="E2:G2"/>
    <mergeCell ref="N37:P37"/>
    <mergeCell ref="B31:G31"/>
    <mergeCell ref="B26:G26"/>
    <mergeCell ref="B27:G27"/>
    <mergeCell ref="B35:G35"/>
    <mergeCell ref="K5:M5"/>
    <mergeCell ref="I5:I6"/>
    <mergeCell ref="B24:G24"/>
    <mergeCell ref="B14:G14"/>
    <mergeCell ref="B15:G15"/>
    <mergeCell ref="B16:G16"/>
    <mergeCell ref="B18:G18"/>
    <mergeCell ref="B17:G17"/>
    <mergeCell ref="B19:G19"/>
  </mergeCells>
  <phoneticPr fontId="2"/>
  <pageMargins left="0.59055118110236227" right="0.19685039370078741" top="0.62992125984251968" bottom="7.874015748031496E-2" header="0.35433070866141736" footer="0.31496062992125984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zoomScale="125" zoomScaleNormal="125" workbookViewId="0">
      <selection activeCell="I16" sqref="I16"/>
    </sheetView>
  </sheetViews>
  <sheetFormatPr defaultRowHeight="13.5" x14ac:dyDescent="0.15"/>
  <cols>
    <col min="1" max="1" width="1.625" style="1" customWidth="1"/>
    <col min="2" max="6" width="3.75" style="1" customWidth="1"/>
    <col min="7" max="7" width="8.125" style="1" customWidth="1"/>
    <col min="8" max="8" width="10.125" style="1" customWidth="1"/>
    <col min="9" max="9" width="6" style="88" customWidth="1"/>
    <col min="10" max="10" width="3.375" style="1" customWidth="1"/>
    <col min="11" max="11" width="8.125" style="1" customWidth="1"/>
    <col min="12" max="12" width="1.625" style="1" customWidth="1"/>
    <col min="13" max="13" width="12.125" style="1" customWidth="1"/>
    <col min="14" max="14" width="8.625" style="1" customWidth="1"/>
    <col min="15" max="15" width="1.375" style="1" customWidth="1"/>
    <col min="16" max="16" width="13.75" style="1" customWidth="1"/>
    <col min="18" max="19" width="11" bestFit="1" customWidth="1"/>
  </cols>
  <sheetData>
    <row r="1" spans="1:19" s="1" customFormat="1" ht="21" customHeight="1" x14ac:dyDescent="0.15">
      <c r="D1" s="179"/>
      <c r="E1" s="179"/>
      <c r="F1" s="179"/>
      <c r="G1" s="179"/>
      <c r="H1" s="339" t="s">
        <v>233</v>
      </c>
      <c r="I1" s="339"/>
      <c r="J1" s="339"/>
      <c r="K1" s="339"/>
      <c r="L1" s="339"/>
      <c r="M1" s="339"/>
      <c r="N1" s="179"/>
      <c r="O1" s="179"/>
      <c r="P1" s="98"/>
    </row>
    <row r="2" spans="1:19" s="1" customFormat="1" ht="15" customHeight="1" x14ac:dyDescent="0.15">
      <c r="D2" s="2"/>
      <c r="E2" s="395"/>
      <c r="F2" s="395"/>
      <c r="G2" s="395"/>
      <c r="I2" s="88"/>
      <c r="P2" s="98"/>
    </row>
    <row r="3" spans="1:19" s="1" customFormat="1" ht="15" customHeight="1" x14ac:dyDescent="0.15">
      <c r="C3" s="333" t="s">
        <v>200</v>
      </c>
      <c r="D3" s="333"/>
      <c r="E3" s="396" t="s">
        <v>56</v>
      </c>
      <c r="F3" s="396"/>
      <c r="G3" s="396"/>
      <c r="H3" s="396"/>
      <c r="I3" s="396"/>
      <c r="M3" s="4"/>
      <c r="N3" s="397"/>
      <c r="O3" s="397"/>
      <c r="P3" s="397"/>
    </row>
    <row r="4" spans="1:19" s="1" customFormat="1" ht="7.5" customHeight="1" x14ac:dyDescent="0.15">
      <c r="I4" s="88"/>
    </row>
    <row r="5" spans="1:19" x14ac:dyDescent="0.15">
      <c r="A5" s="386"/>
      <c r="B5" s="387" t="s">
        <v>12</v>
      </c>
      <c r="C5" s="388"/>
      <c r="D5" s="388"/>
      <c r="E5" s="388"/>
      <c r="F5" s="388"/>
      <c r="G5" s="388"/>
      <c r="H5" s="371" t="s">
        <v>3</v>
      </c>
      <c r="I5" s="391" t="s">
        <v>7</v>
      </c>
      <c r="J5" s="398" t="s">
        <v>8</v>
      </c>
      <c r="K5" s="340" t="s">
        <v>10</v>
      </c>
      <c r="L5" s="342"/>
      <c r="M5" s="341"/>
      <c r="N5" s="342" t="s">
        <v>74</v>
      </c>
      <c r="O5" s="342"/>
      <c r="P5" s="341"/>
    </row>
    <row r="6" spans="1:19" x14ac:dyDescent="0.15">
      <c r="A6" s="386"/>
      <c r="B6" s="389"/>
      <c r="C6" s="390"/>
      <c r="D6" s="390"/>
      <c r="E6" s="390"/>
      <c r="F6" s="390"/>
      <c r="G6" s="390"/>
      <c r="H6" s="373"/>
      <c r="I6" s="392"/>
      <c r="J6" s="399"/>
      <c r="K6" s="116" t="s">
        <v>201</v>
      </c>
      <c r="L6" s="346" t="s">
        <v>9</v>
      </c>
      <c r="M6" s="346"/>
      <c r="N6" s="56" t="s">
        <v>201</v>
      </c>
      <c r="O6" s="340" t="s">
        <v>9</v>
      </c>
      <c r="P6" s="341"/>
    </row>
    <row r="7" spans="1:19" ht="20.100000000000001" customHeight="1" x14ac:dyDescent="0.15">
      <c r="A7" s="253"/>
      <c r="B7" s="347" t="s">
        <v>120</v>
      </c>
      <c r="C7" s="348"/>
      <c r="D7" s="348"/>
      <c r="E7" s="348"/>
      <c r="F7" s="348"/>
      <c r="G7" s="349"/>
      <c r="H7" s="29"/>
      <c r="I7" s="93"/>
      <c r="J7" s="219" t="s">
        <v>16</v>
      </c>
      <c r="K7" s="27">
        <f>TRUNC(R25*R7,-1)</f>
        <v>6600</v>
      </c>
      <c r="L7" s="131"/>
      <c r="M7" s="211">
        <f t="shared" ref="M7:M19" si="0">SUM(I7*K7)</f>
        <v>0</v>
      </c>
      <c r="N7" s="242">
        <f>TRUNC(S25*S7,-1)</f>
        <v>6600</v>
      </c>
      <c r="O7" s="145"/>
      <c r="P7" s="211">
        <f t="shared" ref="P7:P21" si="1">SUM(I7*N7)</f>
        <v>0</v>
      </c>
      <c r="R7">
        <v>0.36699999999999999</v>
      </c>
      <c r="S7">
        <f>R7</f>
        <v>0.36699999999999999</v>
      </c>
    </row>
    <row r="8" spans="1:19" ht="20.100000000000001" customHeight="1" x14ac:dyDescent="0.15">
      <c r="B8" s="329" t="s">
        <v>118</v>
      </c>
      <c r="C8" s="330"/>
      <c r="D8" s="330"/>
      <c r="E8" s="330"/>
      <c r="F8" s="330"/>
      <c r="G8" s="331"/>
      <c r="H8" s="28"/>
      <c r="I8" s="91"/>
      <c r="J8" s="222" t="s">
        <v>16</v>
      </c>
      <c r="K8" s="210">
        <f>TRUNC(R25*R8,-1)</f>
        <v>2950</v>
      </c>
      <c r="L8" s="129"/>
      <c r="M8" s="212">
        <f t="shared" si="0"/>
        <v>0</v>
      </c>
      <c r="N8" s="243">
        <f>TRUNC(S25*S8,-1)</f>
        <v>2950</v>
      </c>
      <c r="O8" s="146"/>
      <c r="P8" s="212">
        <f t="shared" si="1"/>
        <v>0</v>
      </c>
      <c r="R8">
        <v>0.16400000000000001</v>
      </c>
      <c r="S8">
        <f t="shared" ref="S8:S19" si="2">R8</f>
        <v>0.16400000000000001</v>
      </c>
    </row>
    <row r="9" spans="1:19" ht="20.100000000000001" customHeight="1" x14ac:dyDescent="0.15">
      <c r="B9" s="329" t="s">
        <v>34</v>
      </c>
      <c r="C9" s="330"/>
      <c r="D9" s="330"/>
      <c r="E9" s="330"/>
      <c r="F9" s="330"/>
      <c r="G9" s="331"/>
      <c r="H9" s="28"/>
      <c r="I9" s="91"/>
      <c r="J9" s="222" t="s">
        <v>25</v>
      </c>
      <c r="K9" s="210">
        <f>TRUNC(R25*R9,-1)</f>
        <v>5250</v>
      </c>
      <c r="L9" s="129"/>
      <c r="M9" s="212">
        <f t="shared" si="0"/>
        <v>0</v>
      </c>
      <c r="N9" s="243">
        <f>TRUNC(S25*S9,-1)</f>
        <v>5250</v>
      </c>
      <c r="O9" s="146"/>
      <c r="P9" s="212">
        <f t="shared" si="1"/>
        <v>0</v>
      </c>
      <c r="R9">
        <v>0.29199999999999998</v>
      </c>
      <c r="S9">
        <f t="shared" si="2"/>
        <v>0.29199999999999998</v>
      </c>
    </row>
    <row r="10" spans="1:19" ht="20.100000000000001" customHeight="1" x14ac:dyDescent="0.15">
      <c r="B10" s="329" t="s">
        <v>35</v>
      </c>
      <c r="C10" s="330"/>
      <c r="D10" s="330"/>
      <c r="E10" s="330"/>
      <c r="F10" s="330"/>
      <c r="G10" s="331"/>
      <c r="H10" s="28"/>
      <c r="I10" s="91"/>
      <c r="J10" s="222" t="s">
        <v>25</v>
      </c>
      <c r="K10" s="210">
        <f>TRUNC(R25*R10,-1)</f>
        <v>2950</v>
      </c>
      <c r="L10" s="129"/>
      <c r="M10" s="212">
        <f t="shared" si="0"/>
        <v>0</v>
      </c>
      <c r="N10" s="243">
        <f>TRUNC(S25*S10,-1)</f>
        <v>2950</v>
      </c>
      <c r="O10" s="146"/>
      <c r="P10" s="212">
        <f t="shared" si="1"/>
        <v>0</v>
      </c>
      <c r="R10">
        <v>0.16400000000000001</v>
      </c>
      <c r="S10">
        <f t="shared" si="2"/>
        <v>0.16400000000000001</v>
      </c>
    </row>
    <row r="11" spans="1:19" ht="20.100000000000001" customHeight="1" x14ac:dyDescent="0.15">
      <c r="B11" s="329" t="s">
        <v>36</v>
      </c>
      <c r="C11" s="330"/>
      <c r="D11" s="330"/>
      <c r="E11" s="330"/>
      <c r="F11" s="330"/>
      <c r="G11" s="331"/>
      <c r="H11" s="28"/>
      <c r="I11" s="91"/>
      <c r="J11" s="222" t="s">
        <v>14</v>
      </c>
      <c r="K11" s="210">
        <f>TRUNC(R25*R11,-1)</f>
        <v>4420</v>
      </c>
      <c r="L11" s="129"/>
      <c r="M11" s="212">
        <f t="shared" si="0"/>
        <v>0</v>
      </c>
      <c r="N11" s="243">
        <f>TRUNC(S25*S11,-1)</f>
        <v>4420</v>
      </c>
      <c r="O11" s="146"/>
      <c r="P11" s="212">
        <f t="shared" si="1"/>
        <v>0</v>
      </c>
      <c r="R11">
        <v>0.246</v>
      </c>
      <c r="S11">
        <f t="shared" si="2"/>
        <v>0.246</v>
      </c>
    </row>
    <row r="12" spans="1:19" ht="20.100000000000001" customHeight="1" x14ac:dyDescent="0.15">
      <c r="B12" s="329" t="s">
        <v>110</v>
      </c>
      <c r="C12" s="330"/>
      <c r="D12" s="330"/>
      <c r="E12" s="330"/>
      <c r="F12" s="330"/>
      <c r="G12" s="331"/>
      <c r="H12" s="28"/>
      <c r="I12" s="91"/>
      <c r="J12" s="222" t="s">
        <v>16</v>
      </c>
      <c r="K12" s="210">
        <f>TRUNC(R25*R12,-1)</f>
        <v>990</v>
      </c>
      <c r="L12" s="129"/>
      <c r="M12" s="212">
        <f t="shared" si="0"/>
        <v>0</v>
      </c>
      <c r="N12" s="243">
        <f>TRUNC(S25*S12,-1)</f>
        <v>990</v>
      </c>
      <c r="O12" s="146"/>
      <c r="P12" s="212">
        <f t="shared" si="1"/>
        <v>0</v>
      </c>
      <c r="R12">
        <v>5.5E-2</v>
      </c>
      <c r="S12">
        <f t="shared" si="2"/>
        <v>5.5E-2</v>
      </c>
    </row>
    <row r="13" spans="1:19" ht="20.100000000000001" customHeight="1" x14ac:dyDescent="0.15">
      <c r="B13" s="329" t="s">
        <v>135</v>
      </c>
      <c r="C13" s="330"/>
      <c r="D13" s="330"/>
      <c r="E13" s="330"/>
      <c r="F13" s="330"/>
      <c r="G13" s="331"/>
      <c r="H13" s="18"/>
      <c r="I13" s="91"/>
      <c r="J13" s="222" t="s">
        <v>13</v>
      </c>
      <c r="K13" s="210">
        <f>TRUNC(R25*R13,-1)</f>
        <v>880</v>
      </c>
      <c r="L13" s="129"/>
      <c r="M13" s="212">
        <f t="shared" si="0"/>
        <v>0</v>
      </c>
      <c r="N13" s="243">
        <f>TRUNC(S25*S13,-1)</f>
        <v>880</v>
      </c>
      <c r="O13" s="146"/>
      <c r="P13" s="212">
        <f t="shared" si="1"/>
        <v>0</v>
      </c>
      <c r="R13">
        <v>4.9000000000000002E-2</v>
      </c>
      <c r="S13">
        <f t="shared" si="2"/>
        <v>4.9000000000000002E-2</v>
      </c>
    </row>
    <row r="14" spans="1:19" ht="20.100000000000001" customHeight="1" x14ac:dyDescent="0.15">
      <c r="B14" s="329" t="s">
        <v>214</v>
      </c>
      <c r="C14" s="330"/>
      <c r="D14" s="330"/>
      <c r="E14" s="330"/>
      <c r="F14" s="330"/>
      <c r="G14" s="331"/>
      <c r="H14" s="18"/>
      <c r="I14" s="91"/>
      <c r="J14" s="222" t="s">
        <v>13</v>
      </c>
      <c r="K14" s="210">
        <f>TRUNC(R25*R14,-1)</f>
        <v>970</v>
      </c>
      <c r="L14" s="129"/>
      <c r="M14" s="212">
        <f t="shared" si="0"/>
        <v>0</v>
      </c>
      <c r="N14" s="243">
        <f>TRUNC(S25*S14,-1)</f>
        <v>970</v>
      </c>
      <c r="O14" s="146"/>
      <c r="P14" s="212">
        <f t="shared" si="1"/>
        <v>0</v>
      </c>
      <c r="R14">
        <v>5.3999999999999999E-2</v>
      </c>
      <c r="S14">
        <f t="shared" si="2"/>
        <v>5.3999999999999999E-2</v>
      </c>
    </row>
    <row r="15" spans="1:19" ht="20.100000000000001" customHeight="1" x14ac:dyDescent="0.15">
      <c r="B15" s="329" t="s">
        <v>131</v>
      </c>
      <c r="C15" s="330"/>
      <c r="D15" s="330"/>
      <c r="E15" s="330"/>
      <c r="F15" s="330"/>
      <c r="G15" s="331"/>
      <c r="H15" s="18"/>
      <c r="I15" s="91"/>
      <c r="J15" s="222" t="s">
        <v>16</v>
      </c>
      <c r="K15" s="210">
        <f>TRUNC(R25*R15,-1)</f>
        <v>1000</v>
      </c>
      <c r="L15" s="129"/>
      <c r="M15" s="212">
        <f t="shared" si="0"/>
        <v>0</v>
      </c>
      <c r="N15" s="243">
        <f>TRUNC(S25*S15,-1)</f>
        <v>1000</v>
      </c>
      <c r="O15" s="146"/>
      <c r="P15" s="212">
        <f t="shared" si="1"/>
        <v>0</v>
      </c>
      <c r="R15">
        <v>5.6000000000000001E-2</v>
      </c>
      <c r="S15">
        <f t="shared" si="2"/>
        <v>5.6000000000000001E-2</v>
      </c>
    </row>
    <row r="16" spans="1:19" ht="20.100000000000001" customHeight="1" x14ac:dyDescent="0.15">
      <c r="B16" s="329" t="s">
        <v>132</v>
      </c>
      <c r="C16" s="330"/>
      <c r="D16" s="330"/>
      <c r="E16" s="330"/>
      <c r="F16" s="330"/>
      <c r="G16" s="331"/>
      <c r="H16" s="18"/>
      <c r="I16" s="91"/>
      <c r="J16" s="222" t="s">
        <v>13</v>
      </c>
      <c r="K16" s="210">
        <f>TRUNC(R25*R16,-1)</f>
        <v>250</v>
      </c>
      <c r="L16" s="129"/>
      <c r="M16" s="212">
        <f t="shared" si="0"/>
        <v>0</v>
      </c>
      <c r="N16" s="243">
        <f>TRUNC(S25*S16,-1)</f>
        <v>250</v>
      </c>
      <c r="O16" s="146"/>
      <c r="P16" s="212">
        <f t="shared" si="1"/>
        <v>0</v>
      </c>
      <c r="R16">
        <v>1.4E-2</v>
      </c>
      <c r="S16">
        <f t="shared" si="2"/>
        <v>1.4E-2</v>
      </c>
    </row>
    <row r="17" spans="1:19" ht="20.100000000000001" customHeight="1" x14ac:dyDescent="0.15">
      <c r="B17" s="329" t="s">
        <v>133</v>
      </c>
      <c r="C17" s="330"/>
      <c r="D17" s="330"/>
      <c r="E17" s="330"/>
      <c r="F17" s="330"/>
      <c r="G17" s="331"/>
      <c r="H17" s="18"/>
      <c r="I17" s="91"/>
      <c r="J17" s="222" t="s">
        <v>19</v>
      </c>
      <c r="K17" s="210">
        <f>TRUNC(R25*R17,-1)</f>
        <v>190</v>
      </c>
      <c r="L17" s="129"/>
      <c r="M17" s="212">
        <f t="shared" si="0"/>
        <v>0</v>
      </c>
      <c r="N17" s="243">
        <f>TRUNC(S25*S17,-1)</f>
        <v>190</v>
      </c>
      <c r="O17" s="146"/>
      <c r="P17" s="212">
        <f t="shared" si="1"/>
        <v>0</v>
      </c>
      <c r="R17">
        <v>1.0999999999999999E-2</v>
      </c>
      <c r="S17">
        <f t="shared" si="2"/>
        <v>1.0999999999999999E-2</v>
      </c>
    </row>
    <row r="18" spans="1:19" ht="20.100000000000001" customHeight="1" x14ac:dyDescent="0.15">
      <c r="B18" s="329" t="s">
        <v>21</v>
      </c>
      <c r="C18" s="330"/>
      <c r="D18" s="330"/>
      <c r="E18" s="330"/>
      <c r="F18" s="330"/>
      <c r="G18" s="331"/>
      <c r="H18" s="18"/>
      <c r="I18" s="91"/>
      <c r="J18" s="222" t="s">
        <v>19</v>
      </c>
      <c r="K18" s="210">
        <f>TRUNC(R25*R18,-1)</f>
        <v>120</v>
      </c>
      <c r="L18" s="129"/>
      <c r="M18" s="212">
        <f t="shared" si="0"/>
        <v>0</v>
      </c>
      <c r="N18" s="243">
        <f>TRUNC(S25*S18,-1)</f>
        <v>120</v>
      </c>
      <c r="O18" s="146"/>
      <c r="P18" s="212">
        <f t="shared" si="1"/>
        <v>0</v>
      </c>
      <c r="R18">
        <v>7.0000000000000001E-3</v>
      </c>
      <c r="S18">
        <f t="shared" si="2"/>
        <v>7.0000000000000001E-3</v>
      </c>
    </row>
    <row r="19" spans="1:19" ht="20.100000000000001" customHeight="1" x14ac:dyDescent="0.15">
      <c r="B19" s="329" t="s">
        <v>102</v>
      </c>
      <c r="C19" s="330"/>
      <c r="D19" s="330"/>
      <c r="E19" s="330"/>
      <c r="F19" s="330"/>
      <c r="G19" s="331"/>
      <c r="H19" s="18"/>
      <c r="I19" s="91"/>
      <c r="J19" s="222" t="s">
        <v>19</v>
      </c>
      <c r="K19" s="210">
        <f>TRUNC(R25*R19,-1)</f>
        <v>120</v>
      </c>
      <c r="L19" s="129"/>
      <c r="M19" s="212">
        <f t="shared" si="0"/>
        <v>0</v>
      </c>
      <c r="N19" s="243">
        <f>TRUNC(S25*S19,-1)</f>
        <v>120</v>
      </c>
      <c r="O19" s="146"/>
      <c r="P19" s="212">
        <f t="shared" si="1"/>
        <v>0</v>
      </c>
      <c r="R19">
        <v>7.0000000000000001E-3</v>
      </c>
      <c r="S19">
        <f t="shared" si="2"/>
        <v>7.0000000000000001E-3</v>
      </c>
    </row>
    <row r="20" spans="1:19" ht="20.100000000000001" customHeight="1" x14ac:dyDescent="0.15">
      <c r="B20" s="329" t="s">
        <v>134</v>
      </c>
      <c r="C20" s="330"/>
      <c r="D20" s="330"/>
      <c r="E20" s="330"/>
      <c r="F20" s="330"/>
      <c r="G20" s="331"/>
      <c r="H20" s="18"/>
      <c r="I20" s="91"/>
      <c r="J20" s="222" t="s">
        <v>13</v>
      </c>
      <c r="K20" s="210"/>
      <c r="L20" s="129"/>
      <c r="M20" s="212"/>
      <c r="N20" s="214">
        <f>TRUNC(S25*S20,-1)</f>
        <v>17370</v>
      </c>
      <c r="O20" s="146"/>
      <c r="P20" s="212">
        <f t="shared" si="1"/>
        <v>0</v>
      </c>
      <c r="S20">
        <v>0.96499999999999997</v>
      </c>
    </row>
    <row r="21" spans="1:19" ht="20.100000000000001" customHeight="1" x14ac:dyDescent="0.15">
      <c r="B21" s="329" t="s">
        <v>24</v>
      </c>
      <c r="C21" s="330"/>
      <c r="D21" s="330"/>
      <c r="E21" s="330"/>
      <c r="F21" s="330"/>
      <c r="G21" s="331"/>
      <c r="H21" s="18"/>
      <c r="I21" s="91"/>
      <c r="J21" s="222" t="s">
        <v>13</v>
      </c>
      <c r="K21" s="210"/>
      <c r="L21" s="129"/>
      <c r="M21" s="212"/>
      <c r="N21" s="214">
        <f>TRUNC(S25*S21,-1)</f>
        <v>1800</v>
      </c>
      <c r="O21" s="146"/>
      <c r="P21" s="212">
        <f t="shared" si="1"/>
        <v>0</v>
      </c>
      <c r="S21">
        <v>0.1</v>
      </c>
    </row>
    <row r="22" spans="1:19" ht="20.100000000000001" customHeight="1" x14ac:dyDescent="0.15">
      <c r="B22" s="329"/>
      <c r="C22" s="330"/>
      <c r="D22" s="330"/>
      <c r="E22" s="330"/>
      <c r="F22" s="330"/>
      <c r="G22" s="331"/>
      <c r="H22" s="18"/>
      <c r="I22" s="91"/>
      <c r="J22" s="222"/>
      <c r="K22" s="210"/>
      <c r="L22" s="129"/>
      <c r="M22" s="212"/>
      <c r="N22" s="214"/>
      <c r="O22" s="146"/>
      <c r="P22" s="212"/>
    </row>
    <row r="23" spans="1:19" ht="20.100000000000001" customHeight="1" x14ac:dyDescent="0.15">
      <c r="B23" s="329"/>
      <c r="C23" s="330"/>
      <c r="D23" s="330"/>
      <c r="E23" s="330"/>
      <c r="F23" s="330"/>
      <c r="G23" s="331"/>
      <c r="H23" s="18"/>
      <c r="I23" s="91"/>
      <c r="J23" s="222"/>
      <c r="K23" s="87"/>
      <c r="L23" s="129"/>
      <c r="M23" s="212"/>
      <c r="N23" s="214"/>
      <c r="O23" s="146"/>
      <c r="P23" s="212"/>
    </row>
    <row r="24" spans="1:19" ht="20.100000000000001" customHeight="1" x14ac:dyDescent="0.15">
      <c r="B24" s="329"/>
      <c r="C24" s="330"/>
      <c r="D24" s="330"/>
      <c r="E24" s="330"/>
      <c r="F24" s="330"/>
      <c r="G24" s="331"/>
      <c r="H24" s="18"/>
      <c r="I24" s="91"/>
      <c r="J24" s="223"/>
      <c r="K24" s="87"/>
      <c r="L24" s="129"/>
      <c r="M24" s="212"/>
      <c r="N24" s="214"/>
      <c r="O24" s="146"/>
      <c r="P24" s="212"/>
    </row>
    <row r="25" spans="1:19" s="113" customFormat="1" ht="20.100000000000001" customHeight="1" x14ac:dyDescent="0.15">
      <c r="A25" s="101"/>
      <c r="B25" s="451" t="s">
        <v>70</v>
      </c>
      <c r="C25" s="452"/>
      <c r="D25" s="452"/>
      <c r="E25" s="452"/>
      <c r="F25" s="452"/>
      <c r="G25" s="452"/>
      <c r="H25" s="452"/>
      <c r="I25" s="92"/>
      <c r="J25" s="251"/>
      <c r="K25" s="108"/>
      <c r="L25" s="108"/>
      <c r="M25" s="213">
        <f>SUM(M7:M24)</f>
        <v>0</v>
      </c>
      <c r="N25" s="215"/>
      <c r="O25" s="92"/>
      <c r="P25" s="213">
        <f>SUM(P7:P24)</f>
        <v>0</v>
      </c>
      <c r="R25" s="96">
        <f>見積総括書!Q17</f>
        <v>18000</v>
      </c>
      <c r="S25" s="96">
        <f>見積総括書!R17</f>
        <v>18000</v>
      </c>
    </row>
    <row r="26" spans="1:19" ht="20.100000000000001" customHeight="1" x14ac:dyDescent="0.15">
      <c r="B26" s="347" t="s">
        <v>72</v>
      </c>
      <c r="C26" s="348"/>
      <c r="D26" s="348"/>
      <c r="E26" s="348"/>
      <c r="F26" s="348"/>
      <c r="G26" s="348"/>
      <c r="H26" s="31"/>
      <c r="I26" s="93"/>
      <c r="J26" s="219" t="s">
        <v>13</v>
      </c>
      <c r="K26" s="27">
        <v>20000</v>
      </c>
      <c r="L26" s="17"/>
      <c r="M26" s="68">
        <f>SUM(I26*K26)</f>
        <v>0</v>
      </c>
      <c r="N26" s="32">
        <v>20000</v>
      </c>
      <c r="O26" s="17"/>
      <c r="P26" s="128">
        <f>SUM(I26*N26)</f>
        <v>0</v>
      </c>
    </row>
    <row r="27" spans="1:19" ht="20.100000000000001" customHeight="1" x14ac:dyDescent="0.15">
      <c r="B27" s="347" t="s">
        <v>73</v>
      </c>
      <c r="C27" s="348"/>
      <c r="D27" s="348"/>
      <c r="E27" s="348"/>
      <c r="F27" s="348"/>
      <c r="G27" s="348"/>
      <c r="H27" s="31"/>
      <c r="I27" s="93"/>
      <c r="J27" s="252" t="s">
        <v>13</v>
      </c>
      <c r="K27" s="27"/>
      <c r="L27" s="17"/>
      <c r="M27" s="25">
        <f>SUM(M25:M26)</f>
        <v>0</v>
      </c>
      <c r="N27" s="32"/>
      <c r="O27" s="17"/>
      <c r="P27" s="26">
        <f>SUM(P25:P26)</f>
        <v>0</v>
      </c>
    </row>
    <row r="28" spans="1:19" ht="20.100000000000001" customHeight="1" x14ac:dyDescent="0.15">
      <c r="B28" s="340" t="s">
        <v>71</v>
      </c>
      <c r="C28" s="342"/>
      <c r="D28" s="342"/>
      <c r="E28" s="342"/>
      <c r="F28" s="342"/>
      <c r="G28" s="342"/>
      <c r="H28" s="342"/>
      <c r="I28" s="90"/>
      <c r="J28" s="14"/>
      <c r="K28" s="14"/>
      <c r="L28" s="14"/>
      <c r="M28" s="9"/>
      <c r="N28" s="453">
        <f>SUM(M27+P27)</f>
        <v>0</v>
      </c>
      <c r="O28" s="454"/>
      <c r="P28" s="455"/>
    </row>
    <row r="29" spans="1:19" x14ac:dyDescent="0.15">
      <c r="A29" s="10"/>
      <c r="B29" s="350"/>
      <c r="C29" s="350"/>
      <c r="D29" s="350"/>
      <c r="E29" s="350"/>
      <c r="F29" s="350"/>
      <c r="G29" s="350"/>
      <c r="H29" s="350"/>
      <c r="I29" s="350"/>
      <c r="J29" s="350"/>
      <c r="K29" s="350"/>
      <c r="L29" s="350"/>
      <c r="M29" s="350"/>
      <c r="N29" s="11"/>
      <c r="O29" s="11"/>
      <c r="P29" s="11"/>
    </row>
  </sheetData>
  <sheetProtection formatColumns="0"/>
  <mergeCells count="38">
    <mergeCell ref="H1:M1"/>
    <mergeCell ref="K5:M5"/>
    <mergeCell ref="N3:P3"/>
    <mergeCell ref="C3:D3"/>
    <mergeCell ref="N5:P5"/>
    <mergeCell ref="B11:G11"/>
    <mergeCell ref="B9:G9"/>
    <mergeCell ref="B8:G8"/>
    <mergeCell ref="B10:G10"/>
    <mergeCell ref="L6:M6"/>
    <mergeCell ref="A5:A6"/>
    <mergeCell ref="B5:G6"/>
    <mergeCell ref="H5:H6"/>
    <mergeCell ref="B7:G7"/>
    <mergeCell ref="E2:G2"/>
    <mergeCell ref="E3:I3"/>
    <mergeCell ref="O6:P6"/>
    <mergeCell ref="I5:I6"/>
    <mergeCell ref="J5:J6"/>
    <mergeCell ref="B12:G12"/>
    <mergeCell ref="B21:G21"/>
    <mergeCell ref="B22:G22"/>
    <mergeCell ref="B14:G14"/>
    <mergeCell ref="B18:G18"/>
    <mergeCell ref="B15:G15"/>
    <mergeCell ref="B16:G16"/>
    <mergeCell ref="B13:G13"/>
    <mergeCell ref="N28:P28"/>
    <mergeCell ref="B26:G26"/>
    <mergeCell ref="B27:G27"/>
    <mergeCell ref="B19:G19"/>
    <mergeCell ref="B20:G20"/>
    <mergeCell ref="B29:M29"/>
    <mergeCell ref="B28:H28"/>
    <mergeCell ref="B23:G23"/>
    <mergeCell ref="B24:G24"/>
    <mergeCell ref="B25:H25"/>
    <mergeCell ref="B17:G17"/>
  </mergeCells>
  <phoneticPr fontId="2"/>
  <pageMargins left="0.55118110236220474" right="0.11811023622047245" top="0.74803149606299213" bottom="0.15748031496062992" header="0.31496062992125984" footer="0.31496062992125984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opLeftCell="A13" zoomScale="125" zoomScaleNormal="125" workbookViewId="0">
      <selection activeCell="I27" sqref="I27"/>
    </sheetView>
  </sheetViews>
  <sheetFormatPr defaultRowHeight="13.5" x14ac:dyDescent="0.15"/>
  <cols>
    <col min="1" max="1" width="1.625" style="1" customWidth="1"/>
    <col min="2" max="6" width="3.75" style="1" customWidth="1"/>
    <col min="7" max="7" width="8.125" style="1" customWidth="1"/>
    <col min="8" max="8" width="10.125" style="1" customWidth="1"/>
    <col min="9" max="9" width="6" style="88" customWidth="1"/>
    <col min="10" max="10" width="3.375" style="1" customWidth="1"/>
    <col min="11" max="11" width="8.125" style="101" customWidth="1"/>
    <col min="12" max="12" width="1.625" style="1" customWidth="1"/>
    <col min="13" max="13" width="12.125" style="101" customWidth="1"/>
    <col min="14" max="14" width="8.625" style="101" customWidth="1"/>
    <col min="15" max="15" width="1.5" style="1" customWidth="1"/>
    <col min="16" max="16" width="13.5" style="101" customWidth="1"/>
  </cols>
  <sheetData>
    <row r="1" spans="1:19" s="1" customFormat="1" ht="21" customHeight="1" x14ac:dyDescent="0.15">
      <c r="D1" s="179"/>
      <c r="E1" s="179"/>
      <c r="F1" s="179"/>
      <c r="G1" s="179"/>
      <c r="H1" s="339" t="s">
        <v>233</v>
      </c>
      <c r="I1" s="339"/>
      <c r="J1" s="339"/>
      <c r="K1" s="339"/>
      <c r="L1" s="339"/>
      <c r="M1" s="339"/>
      <c r="N1" s="179"/>
      <c r="O1" s="179"/>
      <c r="P1" s="98"/>
    </row>
    <row r="2" spans="1:19" s="1" customFormat="1" ht="15" customHeight="1" x14ac:dyDescent="0.15">
      <c r="D2" s="2"/>
      <c r="E2" s="395"/>
      <c r="F2" s="395"/>
      <c r="G2" s="395"/>
      <c r="I2" s="88"/>
      <c r="K2" s="101"/>
      <c r="M2" s="101"/>
      <c r="N2" s="101"/>
      <c r="P2" s="98"/>
    </row>
    <row r="3" spans="1:19" s="1" customFormat="1" ht="15" customHeight="1" x14ac:dyDescent="0.15">
      <c r="C3" s="333" t="s">
        <v>200</v>
      </c>
      <c r="D3" s="333"/>
      <c r="E3" s="396" t="s">
        <v>229</v>
      </c>
      <c r="F3" s="396"/>
      <c r="G3" s="396"/>
      <c r="H3" s="396"/>
      <c r="I3" s="396"/>
      <c r="K3" s="101"/>
      <c r="M3" s="102"/>
      <c r="N3" s="397"/>
      <c r="O3" s="397"/>
      <c r="P3" s="397"/>
    </row>
    <row r="4" spans="1:19" s="1" customFormat="1" ht="5.25" customHeight="1" x14ac:dyDescent="0.15">
      <c r="I4" s="88"/>
      <c r="K4" s="101"/>
      <c r="M4" s="101"/>
      <c r="N4" s="101"/>
      <c r="P4" s="101"/>
    </row>
    <row r="5" spans="1:19" x14ac:dyDescent="0.15">
      <c r="A5" s="386"/>
      <c r="B5" s="387" t="s">
        <v>12</v>
      </c>
      <c r="C5" s="388"/>
      <c r="D5" s="388"/>
      <c r="E5" s="388"/>
      <c r="F5" s="388"/>
      <c r="G5" s="388"/>
      <c r="H5" s="371" t="s">
        <v>3</v>
      </c>
      <c r="I5" s="391" t="s">
        <v>7</v>
      </c>
      <c r="J5" s="398" t="s">
        <v>8</v>
      </c>
      <c r="K5" s="340" t="s">
        <v>10</v>
      </c>
      <c r="L5" s="342"/>
      <c r="M5" s="341"/>
      <c r="N5" s="342" t="s">
        <v>74</v>
      </c>
      <c r="O5" s="342"/>
      <c r="P5" s="341"/>
    </row>
    <row r="6" spans="1:19" x14ac:dyDescent="0.15">
      <c r="A6" s="386"/>
      <c r="B6" s="389"/>
      <c r="C6" s="390"/>
      <c r="D6" s="390"/>
      <c r="E6" s="390"/>
      <c r="F6" s="390"/>
      <c r="G6" s="390"/>
      <c r="H6" s="373"/>
      <c r="I6" s="392"/>
      <c r="J6" s="399"/>
      <c r="K6" s="107" t="s">
        <v>201</v>
      </c>
      <c r="L6" s="346" t="s">
        <v>9</v>
      </c>
      <c r="M6" s="346"/>
      <c r="N6" s="105" t="s">
        <v>201</v>
      </c>
      <c r="O6" s="340" t="s">
        <v>9</v>
      </c>
      <c r="P6" s="341"/>
    </row>
    <row r="7" spans="1:19" ht="20.100000000000001" customHeight="1" x14ac:dyDescent="0.15">
      <c r="B7" s="347" t="s">
        <v>120</v>
      </c>
      <c r="C7" s="348"/>
      <c r="D7" s="348"/>
      <c r="E7" s="348"/>
      <c r="F7" s="348"/>
      <c r="G7" s="349"/>
      <c r="H7" s="16"/>
      <c r="I7" s="93"/>
      <c r="J7" s="219" t="s">
        <v>16</v>
      </c>
      <c r="K7" s="27">
        <f>TRUNC(R26*R7,-1)</f>
        <v>6600</v>
      </c>
      <c r="L7" s="131"/>
      <c r="M7" s="211">
        <f>SUM(I7*K7)</f>
        <v>0</v>
      </c>
      <c r="N7" s="242">
        <f>TRUNC(S26*S7,-1)</f>
        <v>6600</v>
      </c>
      <c r="O7" s="93"/>
      <c r="P7" s="211">
        <f>SUM(I7*N7)</f>
        <v>0</v>
      </c>
      <c r="R7">
        <v>0.36699999999999999</v>
      </c>
      <c r="S7">
        <f>R7</f>
        <v>0.36699999999999999</v>
      </c>
    </row>
    <row r="8" spans="1:19" ht="20.100000000000001" customHeight="1" x14ac:dyDescent="0.15">
      <c r="B8" s="329" t="s">
        <v>118</v>
      </c>
      <c r="C8" s="330"/>
      <c r="D8" s="330"/>
      <c r="E8" s="330"/>
      <c r="F8" s="330"/>
      <c r="G8" s="331"/>
      <c r="H8" s="18"/>
      <c r="I8" s="91"/>
      <c r="J8" s="222" t="s">
        <v>16</v>
      </c>
      <c r="K8" s="210">
        <f>TRUNC(R26*R8,-1)</f>
        <v>2950</v>
      </c>
      <c r="L8" s="129"/>
      <c r="M8" s="212">
        <f t="shared" ref="M8:M16" si="0">SUM(I8*K8)</f>
        <v>0</v>
      </c>
      <c r="N8" s="243">
        <f>TRUNC(S26*S8,-1)</f>
        <v>2950</v>
      </c>
      <c r="O8" s="91"/>
      <c r="P8" s="212">
        <f t="shared" ref="P8:P17" si="1">SUM(I8*N8)</f>
        <v>0</v>
      </c>
      <c r="R8">
        <v>0.16400000000000001</v>
      </c>
      <c r="S8">
        <f t="shared" ref="S8:S16" si="2">R8</f>
        <v>0.16400000000000001</v>
      </c>
    </row>
    <row r="9" spans="1:19" ht="20.100000000000001" customHeight="1" x14ac:dyDescent="0.15">
      <c r="B9" s="329" t="s">
        <v>34</v>
      </c>
      <c r="C9" s="330"/>
      <c r="D9" s="330"/>
      <c r="E9" s="330"/>
      <c r="F9" s="330"/>
      <c r="G9" s="331"/>
      <c r="H9" s="18"/>
      <c r="I9" s="91"/>
      <c r="J9" s="222" t="s">
        <v>25</v>
      </c>
      <c r="K9" s="210">
        <f>TRUNC(R26*R9,-1)</f>
        <v>5250</v>
      </c>
      <c r="L9" s="129"/>
      <c r="M9" s="212">
        <f t="shared" si="0"/>
        <v>0</v>
      </c>
      <c r="N9" s="243">
        <f>TRUNC(S26*S9,-1)</f>
        <v>5250</v>
      </c>
      <c r="O9" s="91"/>
      <c r="P9" s="212">
        <f t="shared" si="1"/>
        <v>0</v>
      </c>
      <c r="R9">
        <v>0.29199999999999998</v>
      </c>
      <c r="S9">
        <f t="shared" si="2"/>
        <v>0.29199999999999998</v>
      </c>
    </row>
    <row r="10" spans="1:19" ht="20.100000000000001" customHeight="1" x14ac:dyDescent="0.15">
      <c r="B10" s="329" t="s">
        <v>35</v>
      </c>
      <c r="C10" s="330"/>
      <c r="D10" s="330"/>
      <c r="E10" s="330"/>
      <c r="F10" s="330"/>
      <c r="G10" s="331"/>
      <c r="H10" s="18"/>
      <c r="I10" s="91"/>
      <c r="J10" s="222" t="s">
        <v>25</v>
      </c>
      <c r="K10" s="210">
        <f>TRUNC(R26*R10,-1)</f>
        <v>2950</v>
      </c>
      <c r="L10" s="129"/>
      <c r="M10" s="212">
        <f t="shared" si="0"/>
        <v>0</v>
      </c>
      <c r="N10" s="243">
        <f>TRUNC(S26*S10,-1)</f>
        <v>2950</v>
      </c>
      <c r="O10" s="91"/>
      <c r="P10" s="212">
        <f t="shared" si="1"/>
        <v>0</v>
      </c>
      <c r="R10">
        <v>0.16400000000000001</v>
      </c>
      <c r="S10">
        <f t="shared" si="2"/>
        <v>0.16400000000000001</v>
      </c>
    </row>
    <row r="11" spans="1:19" ht="20.100000000000001" customHeight="1" x14ac:dyDescent="0.15">
      <c r="B11" s="329" t="s">
        <v>36</v>
      </c>
      <c r="C11" s="330"/>
      <c r="D11" s="330"/>
      <c r="E11" s="330"/>
      <c r="F11" s="330"/>
      <c r="G11" s="331"/>
      <c r="H11" s="18"/>
      <c r="I11" s="91"/>
      <c r="J11" s="222" t="s">
        <v>16</v>
      </c>
      <c r="K11" s="210">
        <f>TRUNC(R26*R11,-1)</f>
        <v>4420</v>
      </c>
      <c r="L11" s="129"/>
      <c r="M11" s="212">
        <f t="shared" si="0"/>
        <v>0</v>
      </c>
      <c r="N11" s="243">
        <f>TRUNC(S26*S11,-1)</f>
        <v>4420</v>
      </c>
      <c r="O11" s="91"/>
      <c r="P11" s="212">
        <f t="shared" si="1"/>
        <v>0</v>
      </c>
      <c r="R11">
        <v>0.246</v>
      </c>
      <c r="S11">
        <f t="shared" si="2"/>
        <v>0.246</v>
      </c>
    </row>
    <row r="12" spans="1:19" ht="20.100000000000001" customHeight="1" x14ac:dyDescent="0.15">
      <c r="B12" s="329" t="s">
        <v>110</v>
      </c>
      <c r="C12" s="330"/>
      <c r="D12" s="330"/>
      <c r="E12" s="330"/>
      <c r="F12" s="330"/>
      <c r="G12" s="331"/>
      <c r="H12" s="18"/>
      <c r="I12" s="91"/>
      <c r="J12" s="222" t="s">
        <v>16</v>
      </c>
      <c r="K12" s="210">
        <f>TRUNC(R26*R12,-1)</f>
        <v>990</v>
      </c>
      <c r="L12" s="129"/>
      <c r="M12" s="212">
        <f t="shared" si="0"/>
        <v>0</v>
      </c>
      <c r="N12" s="243">
        <f>TRUNC(S26*S12,-1)</f>
        <v>990</v>
      </c>
      <c r="O12" s="91"/>
      <c r="P12" s="212">
        <f t="shared" si="1"/>
        <v>0</v>
      </c>
      <c r="R12">
        <v>5.5E-2</v>
      </c>
      <c r="S12">
        <f t="shared" si="2"/>
        <v>5.5E-2</v>
      </c>
    </row>
    <row r="13" spans="1:19" ht="20.100000000000001" customHeight="1" x14ac:dyDescent="0.15">
      <c r="B13" s="329" t="s">
        <v>136</v>
      </c>
      <c r="C13" s="330"/>
      <c r="D13" s="330"/>
      <c r="E13" s="330"/>
      <c r="F13" s="330"/>
      <c r="G13" s="331"/>
      <c r="H13" s="18"/>
      <c r="I13" s="91"/>
      <c r="J13" s="222" t="s">
        <v>19</v>
      </c>
      <c r="K13" s="210">
        <f>TRUNC(R26*R13,-1)</f>
        <v>190</v>
      </c>
      <c r="L13" s="129"/>
      <c r="M13" s="212">
        <f t="shared" si="0"/>
        <v>0</v>
      </c>
      <c r="N13" s="243">
        <f>TRUNC(S26*S13,-1)</f>
        <v>190</v>
      </c>
      <c r="O13" s="91"/>
      <c r="P13" s="212">
        <f t="shared" si="1"/>
        <v>0</v>
      </c>
      <c r="R13">
        <v>1.0999999999999999E-2</v>
      </c>
      <c r="S13">
        <f t="shared" si="2"/>
        <v>1.0999999999999999E-2</v>
      </c>
    </row>
    <row r="14" spans="1:19" ht="20.100000000000001" customHeight="1" x14ac:dyDescent="0.15">
      <c r="B14" s="329" t="s">
        <v>21</v>
      </c>
      <c r="C14" s="330"/>
      <c r="D14" s="330"/>
      <c r="E14" s="330"/>
      <c r="F14" s="330"/>
      <c r="G14" s="331"/>
      <c r="H14" s="18"/>
      <c r="I14" s="91"/>
      <c r="J14" s="222" t="s">
        <v>19</v>
      </c>
      <c r="K14" s="210">
        <f>TRUNC(R26*R14,-1)</f>
        <v>120</v>
      </c>
      <c r="L14" s="129"/>
      <c r="M14" s="212">
        <f t="shared" si="0"/>
        <v>0</v>
      </c>
      <c r="N14" s="243">
        <f>TRUNC(S26*S14,-1)</f>
        <v>120</v>
      </c>
      <c r="O14" s="91"/>
      <c r="P14" s="212">
        <f t="shared" si="1"/>
        <v>0</v>
      </c>
      <c r="R14">
        <v>7.0000000000000001E-3</v>
      </c>
      <c r="S14">
        <f t="shared" si="2"/>
        <v>7.0000000000000001E-3</v>
      </c>
    </row>
    <row r="15" spans="1:19" ht="20.100000000000001" customHeight="1" x14ac:dyDescent="0.15">
      <c r="B15" s="329" t="s">
        <v>54</v>
      </c>
      <c r="C15" s="330"/>
      <c r="D15" s="330"/>
      <c r="E15" s="330"/>
      <c r="F15" s="330"/>
      <c r="G15" s="331"/>
      <c r="H15" s="18"/>
      <c r="I15" s="91"/>
      <c r="J15" s="222" t="s">
        <v>19</v>
      </c>
      <c r="K15" s="210">
        <f>TRUNC(R26*R15,-1)</f>
        <v>250</v>
      </c>
      <c r="L15" s="129"/>
      <c r="M15" s="212">
        <f t="shared" si="0"/>
        <v>0</v>
      </c>
      <c r="N15" s="243">
        <f>TRUNC(S26*S15,-1)</f>
        <v>250</v>
      </c>
      <c r="O15" s="91"/>
      <c r="P15" s="212">
        <f t="shared" si="1"/>
        <v>0</v>
      </c>
      <c r="R15">
        <v>1.4E-2</v>
      </c>
      <c r="S15">
        <f t="shared" si="2"/>
        <v>1.4E-2</v>
      </c>
    </row>
    <row r="16" spans="1:19" ht="20.100000000000001" customHeight="1" x14ac:dyDescent="0.15">
      <c r="B16" s="329" t="s">
        <v>346</v>
      </c>
      <c r="C16" s="330"/>
      <c r="D16" s="330"/>
      <c r="E16" s="330"/>
      <c r="F16" s="330"/>
      <c r="G16" s="331"/>
      <c r="H16" s="18"/>
      <c r="I16" s="91"/>
      <c r="J16" s="222" t="s">
        <v>16</v>
      </c>
      <c r="K16" s="210">
        <f>TRUNC(R26*R16,-1)</f>
        <v>1830</v>
      </c>
      <c r="L16" s="129"/>
      <c r="M16" s="212">
        <f t="shared" si="0"/>
        <v>0</v>
      </c>
      <c r="N16" s="243">
        <f>TRUNC(S26*S16,-1)</f>
        <v>1830</v>
      </c>
      <c r="O16" s="91"/>
      <c r="P16" s="212">
        <f t="shared" si="1"/>
        <v>0</v>
      </c>
      <c r="R16">
        <v>0.10199999999999999</v>
      </c>
      <c r="S16">
        <f t="shared" si="2"/>
        <v>0.10199999999999999</v>
      </c>
    </row>
    <row r="17" spans="1:19" ht="20.100000000000001" customHeight="1" x14ac:dyDescent="0.15">
      <c r="B17" s="329" t="s">
        <v>24</v>
      </c>
      <c r="C17" s="330"/>
      <c r="D17" s="330"/>
      <c r="E17" s="330"/>
      <c r="F17" s="330"/>
      <c r="G17" s="331"/>
      <c r="H17" s="18"/>
      <c r="I17" s="91"/>
      <c r="J17" s="222" t="s">
        <v>13</v>
      </c>
      <c r="K17" s="210"/>
      <c r="L17" s="129"/>
      <c r="M17" s="212"/>
      <c r="N17" s="214">
        <f>TRUNC(S26*S17,-1)</f>
        <v>1800</v>
      </c>
      <c r="O17" s="91"/>
      <c r="P17" s="212">
        <f t="shared" si="1"/>
        <v>0</v>
      </c>
      <c r="S17">
        <v>0.1</v>
      </c>
    </row>
    <row r="18" spans="1:19" ht="20.100000000000001" customHeight="1" x14ac:dyDescent="0.15">
      <c r="B18" s="329"/>
      <c r="C18" s="330"/>
      <c r="D18" s="330"/>
      <c r="E18" s="330"/>
      <c r="F18" s="330"/>
      <c r="G18" s="331"/>
      <c r="H18" s="18"/>
      <c r="I18" s="91"/>
      <c r="J18" s="222"/>
      <c r="K18" s="210"/>
      <c r="L18" s="129"/>
      <c r="M18" s="212"/>
      <c r="N18" s="214"/>
      <c r="O18" s="91"/>
      <c r="P18" s="212"/>
    </row>
    <row r="19" spans="1:19" ht="20.100000000000001" customHeight="1" x14ac:dyDescent="0.15">
      <c r="B19" s="329"/>
      <c r="C19" s="330"/>
      <c r="D19" s="330"/>
      <c r="E19" s="330"/>
      <c r="F19" s="330"/>
      <c r="G19" s="331"/>
      <c r="H19" s="18"/>
      <c r="I19" s="91"/>
      <c r="J19" s="222"/>
      <c r="K19" s="210"/>
      <c r="L19" s="129"/>
      <c r="M19" s="212"/>
      <c r="N19" s="214"/>
      <c r="O19" s="91"/>
      <c r="P19" s="212"/>
    </row>
    <row r="20" spans="1:19" ht="20.100000000000001" customHeight="1" x14ac:dyDescent="0.15">
      <c r="B20" s="329"/>
      <c r="C20" s="330"/>
      <c r="D20" s="330"/>
      <c r="E20" s="330"/>
      <c r="F20" s="330"/>
      <c r="G20" s="331"/>
      <c r="H20" s="18"/>
      <c r="I20" s="91"/>
      <c r="J20" s="222"/>
      <c r="K20" s="210"/>
      <c r="L20" s="129"/>
      <c r="M20" s="212"/>
      <c r="N20" s="214"/>
      <c r="O20" s="91"/>
      <c r="P20" s="212"/>
    </row>
    <row r="21" spans="1:19" ht="20.100000000000001" customHeight="1" x14ac:dyDescent="0.15">
      <c r="B21" s="329"/>
      <c r="C21" s="330"/>
      <c r="D21" s="330"/>
      <c r="E21" s="330"/>
      <c r="F21" s="330"/>
      <c r="G21" s="331"/>
      <c r="H21" s="18"/>
      <c r="I21" s="91"/>
      <c r="J21" s="222"/>
      <c r="K21" s="210"/>
      <c r="L21" s="129"/>
      <c r="M21" s="212"/>
      <c r="N21" s="214"/>
      <c r="O21" s="91"/>
      <c r="P21" s="212"/>
    </row>
    <row r="22" spans="1:19" ht="20.100000000000001" customHeight="1" x14ac:dyDescent="0.15">
      <c r="B22" s="329"/>
      <c r="C22" s="330"/>
      <c r="D22" s="330"/>
      <c r="E22" s="330"/>
      <c r="F22" s="330"/>
      <c r="G22" s="331"/>
      <c r="H22" s="18"/>
      <c r="I22" s="91"/>
      <c r="J22" s="222"/>
      <c r="K22" s="210"/>
      <c r="L22" s="129"/>
      <c r="M22" s="212"/>
      <c r="N22" s="214"/>
      <c r="O22" s="91"/>
      <c r="P22" s="212"/>
    </row>
    <row r="23" spans="1:19" ht="20.100000000000001" customHeight="1" x14ac:dyDescent="0.15">
      <c r="B23" s="329"/>
      <c r="C23" s="330"/>
      <c r="D23" s="330"/>
      <c r="E23" s="330"/>
      <c r="F23" s="330"/>
      <c r="G23" s="331"/>
      <c r="H23" s="18"/>
      <c r="I23" s="91"/>
      <c r="J23" s="222"/>
      <c r="K23" s="210"/>
      <c r="L23" s="129"/>
      <c r="M23" s="212"/>
      <c r="N23" s="214"/>
      <c r="O23" s="91"/>
      <c r="P23" s="212"/>
    </row>
    <row r="24" spans="1:19" ht="20.100000000000001" customHeight="1" x14ac:dyDescent="0.15">
      <c r="B24" s="329"/>
      <c r="C24" s="330"/>
      <c r="D24" s="330"/>
      <c r="E24" s="330"/>
      <c r="F24" s="330"/>
      <c r="G24" s="331"/>
      <c r="H24" s="18"/>
      <c r="I24" s="91"/>
      <c r="J24" s="222"/>
      <c r="K24" s="210"/>
      <c r="L24" s="129"/>
      <c r="M24" s="212"/>
      <c r="N24" s="214"/>
      <c r="O24" s="91"/>
      <c r="P24" s="212"/>
    </row>
    <row r="25" spans="1:19" ht="20.100000000000001" customHeight="1" x14ac:dyDescent="0.15">
      <c r="B25" s="329"/>
      <c r="C25" s="330"/>
      <c r="D25" s="330"/>
      <c r="E25" s="330"/>
      <c r="F25" s="330"/>
      <c r="G25" s="331"/>
      <c r="H25" s="18"/>
      <c r="I25" s="91"/>
      <c r="J25" s="223"/>
      <c r="K25" s="210"/>
      <c r="L25" s="129"/>
      <c r="M25" s="212"/>
      <c r="N25" s="214"/>
      <c r="O25" s="91"/>
      <c r="P25" s="212"/>
    </row>
    <row r="26" spans="1:19" ht="20.100000000000001" customHeight="1" x14ac:dyDescent="0.15">
      <c r="B26" s="384" t="s">
        <v>70</v>
      </c>
      <c r="C26" s="385"/>
      <c r="D26" s="385"/>
      <c r="E26" s="385"/>
      <c r="F26" s="385"/>
      <c r="G26" s="385"/>
      <c r="H26" s="385"/>
      <c r="I26" s="92"/>
      <c r="J26" s="226"/>
      <c r="K26" s="108"/>
      <c r="L26" s="15"/>
      <c r="M26" s="213">
        <f>SUM(M7:M25)</f>
        <v>0</v>
      </c>
      <c r="N26" s="171"/>
      <c r="O26" s="117"/>
      <c r="P26" s="213">
        <f>SUM(P7:P25)</f>
        <v>0</v>
      </c>
      <c r="R26">
        <f>見積総括書!Q17</f>
        <v>18000</v>
      </c>
      <c r="S26">
        <f>見積総括書!R17</f>
        <v>18000</v>
      </c>
    </row>
    <row r="27" spans="1:19" s="80" customFormat="1" ht="20.100000000000001" customHeight="1" x14ac:dyDescent="0.15">
      <c r="A27" s="75"/>
      <c r="B27" s="377" t="s">
        <v>72</v>
      </c>
      <c r="C27" s="378"/>
      <c r="D27" s="378"/>
      <c r="E27" s="378"/>
      <c r="F27" s="378"/>
      <c r="G27" s="378"/>
      <c r="H27" s="81"/>
      <c r="I27" s="93"/>
      <c r="J27" s="227" t="s">
        <v>13</v>
      </c>
      <c r="K27" s="77">
        <v>10000</v>
      </c>
      <c r="L27" s="78"/>
      <c r="M27" s="41">
        <f>SUM(I27*K27)</f>
        <v>0</v>
      </c>
      <c r="N27" s="106">
        <v>10000</v>
      </c>
      <c r="O27" s="78"/>
      <c r="P27" s="83">
        <f>SUM(I27*N27)</f>
        <v>0</v>
      </c>
    </row>
    <row r="28" spans="1:19" s="80" customFormat="1" ht="20.100000000000001" customHeight="1" x14ac:dyDescent="0.15">
      <c r="A28" s="75"/>
      <c r="B28" s="377" t="s">
        <v>73</v>
      </c>
      <c r="C28" s="378"/>
      <c r="D28" s="378"/>
      <c r="E28" s="378"/>
      <c r="F28" s="378"/>
      <c r="G28" s="378"/>
      <c r="H28" s="81"/>
      <c r="I28" s="93"/>
      <c r="J28" s="238" t="s">
        <v>13</v>
      </c>
      <c r="K28" s="77"/>
      <c r="L28" s="78"/>
      <c r="M28" s="41">
        <f>SUM(M26:M27)</f>
        <v>0</v>
      </c>
      <c r="N28" s="106"/>
      <c r="O28" s="78"/>
      <c r="P28" s="83">
        <f>SUM(P26:P27)</f>
        <v>0</v>
      </c>
    </row>
    <row r="29" spans="1:19" s="80" customFormat="1" ht="20.100000000000001" customHeight="1" x14ac:dyDescent="0.15">
      <c r="A29" s="75"/>
      <c r="B29" s="379" t="s">
        <v>71</v>
      </c>
      <c r="C29" s="380"/>
      <c r="D29" s="380"/>
      <c r="E29" s="380"/>
      <c r="F29" s="380"/>
      <c r="G29" s="380"/>
      <c r="H29" s="380"/>
      <c r="I29" s="90"/>
      <c r="J29" s="76"/>
      <c r="K29" s="76"/>
      <c r="L29" s="76"/>
      <c r="M29" s="84"/>
      <c r="N29" s="381">
        <f>SUM(M28+P28)</f>
        <v>0</v>
      </c>
      <c r="O29" s="382"/>
      <c r="P29" s="383"/>
    </row>
    <row r="30" spans="1:19" ht="10.5" customHeight="1" x14ac:dyDescent="0.15">
      <c r="A30" s="10"/>
      <c r="B30" s="350"/>
      <c r="C30" s="350"/>
      <c r="D30" s="350"/>
      <c r="E30" s="350"/>
      <c r="F30" s="350"/>
      <c r="G30" s="350"/>
      <c r="H30" s="350"/>
      <c r="I30" s="350"/>
      <c r="J30" s="350"/>
      <c r="K30" s="350"/>
      <c r="L30" s="350"/>
      <c r="M30" s="350"/>
      <c r="N30" s="103"/>
      <c r="O30" s="11"/>
      <c r="P30" s="103"/>
    </row>
  </sheetData>
  <sheetProtection formatColumns="0"/>
  <mergeCells count="39">
    <mergeCell ref="N3:P3"/>
    <mergeCell ref="H5:H6"/>
    <mergeCell ref="K5:M5"/>
    <mergeCell ref="N5:P5"/>
    <mergeCell ref="L6:M6"/>
    <mergeCell ref="I5:I6"/>
    <mergeCell ref="A5:A6"/>
    <mergeCell ref="B5:G6"/>
    <mergeCell ref="B17:G17"/>
    <mergeCell ref="B14:G14"/>
    <mergeCell ref="B8:G8"/>
    <mergeCell ref="B7:G7"/>
    <mergeCell ref="B9:G9"/>
    <mergeCell ref="B30:M30"/>
    <mergeCell ref="B24:G24"/>
    <mergeCell ref="B25:G25"/>
    <mergeCell ref="B26:H26"/>
    <mergeCell ref="B21:G21"/>
    <mergeCell ref="B22:G22"/>
    <mergeCell ref="B27:G27"/>
    <mergeCell ref="H1:M1"/>
    <mergeCell ref="C3:D3"/>
    <mergeCell ref="B10:G10"/>
    <mergeCell ref="O6:P6"/>
    <mergeCell ref="B16:G16"/>
    <mergeCell ref="B12:G12"/>
    <mergeCell ref="B11:G11"/>
    <mergeCell ref="E2:G2"/>
    <mergeCell ref="E3:I3"/>
    <mergeCell ref="J5:J6"/>
    <mergeCell ref="N29:P29"/>
    <mergeCell ref="B18:G18"/>
    <mergeCell ref="B19:G19"/>
    <mergeCell ref="B20:G20"/>
    <mergeCell ref="B13:G13"/>
    <mergeCell ref="B23:G23"/>
    <mergeCell ref="B15:G15"/>
    <mergeCell ref="B29:H29"/>
    <mergeCell ref="B28:G28"/>
  </mergeCells>
  <phoneticPr fontId="2"/>
  <pageMargins left="0.51181102362204722" right="0.15748031496062992" top="0.70866141732283472" bottom="0.27559055118110237" header="0.27559055118110237" footer="0.2362204724409449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opLeftCell="A10" zoomScale="125" zoomScaleNormal="125" workbookViewId="0">
      <selection activeCell="I29" sqref="I29"/>
    </sheetView>
  </sheetViews>
  <sheetFormatPr defaultRowHeight="13.5" x14ac:dyDescent="0.15"/>
  <cols>
    <col min="1" max="1" width="1.625" style="1" customWidth="1"/>
    <col min="2" max="6" width="3.75" style="1" customWidth="1"/>
    <col min="7" max="7" width="8.125" style="1" customWidth="1"/>
    <col min="8" max="8" width="10.125" style="1" customWidth="1"/>
    <col min="9" max="9" width="6" style="88" customWidth="1"/>
    <col min="10" max="10" width="3.375" style="1" customWidth="1"/>
    <col min="11" max="11" width="8.125" style="101" customWidth="1"/>
    <col min="12" max="12" width="1.5" style="1" customWidth="1"/>
    <col min="13" max="13" width="12.125" style="101" customWidth="1"/>
    <col min="14" max="14" width="8.75" style="101" customWidth="1"/>
    <col min="15" max="15" width="1.5" style="1" customWidth="1"/>
    <col min="16" max="16" width="13.5" style="101" customWidth="1"/>
  </cols>
  <sheetData>
    <row r="1" spans="1:19" s="1" customFormat="1" ht="21" customHeight="1" x14ac:dyDescent="0.15">
      <c r="D1" s="179"/>
      <c r="E1" s="179"/>
      <c r="F1" s="179"/>
      <c r="G1" s="179"/>
      <c r="H1" s="339" t="s">
        <v>233</v>
      </c>
      <c r="I1" s="339"/>
      <c r="J1" s="339"/>
      <c r="K1" s="339"/>
      <c r="L1" s="339"/>
      <c r="M1" s="339"/>
      <c r="N1" s="101"/>
      <c r="P1" s="98"/>
    </row>
    <row r="2" spans="1:19" s="1" customFormat="1" ht="15" customHeight="1" x14ac:dyDescent="0.15">
      <c r="D2" s="2"/>
      <c r="E2" s="395"/>
      <c r="F2" s="395"/>
      <c r="G2" s="395"/>
      <c r="I2" s="88"/>
      <c r="K2" s="101"/>
      <c r="M2" s="101"/>
      <c r="N2" s="101"/>
      <c r="P2" s="98"/>
    </row>
    <row r="3" spans="1:19" s="1" customFormat="1" ht="15" customHeight="1" x14ac:dyDescent="0.15">
      <c r="C3" s="333" t="s">
        <v>200</v>
      </c>
      <c r="D3" s="333"/>
      <c r="E3" s="396" t="s">
        <v>230</v>
      </c>
      <c r="F3" s="396"/>
      <c r="G3" s="396"/>
      <c r="H3" s="396"/>
      <c r="I3" s="396"/>
      <c r="K3" s="101"/>
      <c r="M3" s="102"/>
      <c r="N3" s="397"/>
      <c r="O3" s="397"/>
      <c r="P3" s="397"/>
    </row>
    <row r="4" spans="1:19" s="1" customFormat="1" ht="6" customHeight="1" x14ac:dyDescent="0.15">
      <c r="I4" s="88"/>
      <c r="K4" s="101"/>
      <c r="M4" s="101"/>
      <c r="N4" s="101"/>
      <c r="P4" s="101"/>
    </row>
    <row r="5" spans="1:19" x14ac:dyDescent="0.15">
      <c r="A5" s="386"/>
      <c r="B5" s="387" t="s">
        <v>12</v>
      </c>
      <c r="C5" s="388"/>
      <c r="D5" s="388"/>
      <c r="E5" s="388"/>
      <c r="F5" s="388"/>
      <c r="G5" s="388"/>
      <c r="H5" s="371" t="s">
        <v>3</v>
      </c>
      <c r="I5" s="391" t="s">
        <v>7</v>
      </c>
      <c r="J5" s="398" t="s">
        <v>8</v>
      </c>
      <c r="K5" s="340" t="s">
        <v>10</v>
      </c>
      <c r="L5" s="342"/>
      <c r="M5" s="341"/>
      <c r="N5" s="342" t="s">
        <v>74</v>
      </c>
      <c r="O5" s="342"/>
      <c r="P5" s="341"/>
    </row>
    <row r="6" spans="1:19" x14ac:dyDescent="0.15">
      <c r="A6" s="386"/>
      <c r="B6" s="389"/>
      <c r="C6" s="390"/>
      <c r="D6" s="390"/>
      <c r="E6" s="390"/>
      <c r="F6" s="390"/>
      <c r="G6" s="390"/>
      <c r="H6" s="373"/>
      <c r="I6" s="392"/>
      <c r="J6" s="399"/>
      <c r="K6" s="107" t="s">
        <v>201</v>
      </c>
      <c r="L6" s="346" t="s">
        <v>9</v>
      </c>
      <c r="M6" s="346"/>
      <c r="N6" s="105" t="s">
        <v>201</v>
      </c>
      <c r="O6" s="340" t="s">
        <v>9</v>
      </c>
      <c r="P6" s="341"/>
    </row>
    <row r="7" spans="1:19" ht="20.100000000000001" customHeight="1" x14ac:dyDescent="0.15">
      <c r="B7" s="347" t="s">
        <v>176</v>
      </c>
      <c r="C7" s="348"/>
      <c r="D7" s="348"/>
      <c r="E7" s="348"/>
      <c r="F7" s="348"/>
      <c r="G7" s="349"/>
      <c r="H7" s="16"/>
      <c r="I7" s="93"/>
      <c r="J7" s="219"/>
      <c r="K7" s="270"/>
      <c r="L7" s="271"/>
      <c r="M7" s="272"/>
      <c r="N7" s="270"/>
      <c r="O7" s="271"/>
      <c r="P7" s="272"/>
    </row>
    <row r="8" spans="1:19" ht="20.100000000000001" customHeight="1" x14ac:dyDescent="0.15">
      <c r="B8" s="329" t="s">
        <v>177</v>
      </c>
      <c r="C8" s="330"/>
      <c r="D8" s="330"/>
      <c r="E8" s="330"/>
      <c r="F8" s="330"/>
      <c r="G8" s="331"/>
      <c r="H8" s="18"/>
      <c r="I8" s="91"/>
      <c r="J8" s="222" t="s">
        <v>16</v>
      </c>
      <c r="K8" s="273">
        <f>TRUNC(R28*R8,-1)</f>
        <v>7990</v>
      </c>
      <c r="L8" s="274"/>
      <c r="M8" s="275">
        <f>SUM(I8*K8)</f>
        <v>0</v>
      </c>
      <c r="N8" s="276">
        <f>TRUNC(S28*S8,-1)</f>
        <v>10990</v>
      </c>
      <c r="O8" s="235"/>
      <c r="P8" s="275">
        <f>SUM(I8*N8)</f>
        <v>0</v>
      </c>
      <c r="R8">
        <v>0.44400000000000001</v>
      </c>
      <c r="S8">
        <v>0.61099999999999999</v>
      </c>
    </row>
    <row r="9" spans="1:19" ht="20.100000000000001" customHeight="1" x14ac:dyDescent="0.15">
      <c r="B9" s="329" t="s">
        <v>178</v>
      </c>
      <c r="C9" s="330"/>
      <c r="D9" s="330"/>
      <c r="E9" s="330"/>
      <c r="F9" s="330"/>
      <c r="G9" s="331"/>
      <c r="H9" s="18"/>
      <c r="I9" s="91"/>
      <c r="J9" s="222" t="s">
        <v>14</v>
      </c>
      <c r="K9" s="273">
        <f>TRUNC(R28*R9,-1)</f>
        <v>7990</v>
      </c>
      <c r="L9" s="274"/>
      <c r="M9" s="275">
        <f>SUM(I9*K9)</f>
        <v>0</v>
      </c>
      <c r="N9" s="276">
        <f>TRUNC(S28*S9,-1)</f>
        <v>10990</v>
      </c>
      <c r="O9" s="235"/>
      <c r="P9" s="275">
        <f>SUM(I9*N9)</f>
        <v>0</v>
      </c>
      <c r="R9">
        <v>0.44400000000000001</v>
      </c>
      <c r="S9">
        <v>0.61099999999999999</v>
      </c>
    </row>
    <row r="10" spans="1:19" ht="20.100000000000001" customHeight="1" x14ac:dyDescent="0.15">
      <c r="B10" s="329" t="s">
        <v>179</v>
      </c>
      <c r="C10" s="330"/>
      <c r="D10" s="330"/>
      <c r="E10" s="330"/>
      <c r="F10" s="330"/>
      <c r="G10" s="331"/>
      <c r="H10" s="18"/>
      <c r="I10" s="91"/>
      <c r="J10" s="222" t="s">
        <v>13</v>
      </c>
      <c r="K10" s="273">
        <f>TRUNC(R28*R10,-1)</f>
        <v>7990</v>
      </c>
      <c r="L10" s="274"/>
      <c r="M10" s="275">
        <f>SUM(I10*K10)</f>
        <v>0</v>
      </c>
      <c r="N10" s="276">
        <f>TRUNC(S28*S10,-1)</f>
        <v>10990</v>
      </c>
      <c r="O10" s="235"/>
      <c r="P10" s="275">
        <f>SUM(I10*N10)</f>
        <v>0</v>
      </c>
      <c r="R10">
        <v>0.44400000000000001</v>
      </c>
      <c r="S10">
        <v>0.61099999999999999</v>
      </c>
    </row>
    <row r="11" spans="1:19" ht="20.100000000000001" customHeight="1" x14ac:dyDescent="0.15">
      <c r="B11" s="329" t="s">
        <v>180</v>
      </c>
      <c r="C11" s="330"/>
      <c r="D11" s="330"/>
      <c r="E11" s="330"/>
      <c r="F11" s="330"/>
      <c r="G11" s="331"/>
      <c r="H11" s="18"/>
      <c r="I11" s="91"/>
      <c r="J11" s="222" t="s">
        <v>13</v>
      </c>
      <c r="K11" s="273">
        <f>TRUNC(R28*R11,-1)</f>
        <v>1990</v>
      </c>
      <c r="L11" s="274"/>
      <c r="M11" s="275">
        <f>SUM(I11*K11)</f>
        <v>0</v>
      </c>
      <c r="N11" s="276">
        <f>TRUNC(S28*S11,-1)</f>
        <v>1990</v>
      </c>
      <c r="O11" s="235"/>
      <c r="P11" s="275">
        <f>SUM(I11*N11)</f>
        <v>0</v>
      </c>
      <c r="R11">
        <v>0.111</v>
      </c>
      <c r="S11">
        <v>0.111</v>
      </c>
    </row>
    <row r="12" spans="1:19" ht="20.100000000000001" customHeight="1" x14ac:dyDescent="0.15">
      <c r="B12" s="329" t="s">
        <v>181</v>
      </c>
      <c r="C12" s="330"/>
      <c r="D12" s="330"/>
      <c r="E12" s="330"/>
      <c r="F12" s="330"/>
      <c r="G12" s="331"/>
      <c r="H12" s="18"/>
      <c r="I12" s="91"/>
      <c r="J12" s="222" t="s">
        <v>13</v>
      </c>
      <c r="K12" s="273">
        <f>TRUNC(R28*R12,-1)</f>
        <v>5000</v>
      </c>
      <c r="L12" s="274"/>
      <c r="M12" s="275">
        <f>SUM(I12*K12)</f>
        <v>0</v>
      </c>
      <c r="N12" s="276">
        <f>TRUNC(S28*S12,-1)</f>
        <v>21990</v>
      </c>
      <c r="O12" s="235"/>
      <c r="P12" s="275">
        <f>SUM(I12*N12)</f>
        <v>0</v>
      </c>
      <c r="R12">
        <v>0.27800000000000002</v>
      </c>
      <c r="S12">
        <v>1.222</v>
      </c>
    </row>
    <row r="13" spans="1:19" ht="20.100000000000001" customHeight="1" x14ac:dyDescent="0.15">
      <c r="B13" s="329"/>
      <c r="C13" s="330"/>
      <c r="D13" s="330"/>
      <c r="E13" s="330"/>
      <c r="F13" s="330"/>
      <c r="G13" s="331"/>
      <c r="H13" s="18"/>
      <c r="I13" s="91"/>
      <c r="J13" s="222"/>
      <c r="K13" s="273"/>
      <c r="L13" s="274"/>
      <c r="M13" s="275"/>
      <c r="N13" s="276"/>
      <c r="O13" s="235"/>
      <c r="P13" s="275"/>
    </row>
    <row r="14" spans="1:19" ht="20.100000000000001" customHeight="1" x14ac:dyDescent="0.15">
      <c r="B14" s="329" t="s">
        <v>182</v>
      </c>
      <c r="C14" s="330"/>
      <c r="D14" s="330"/>
      <c r="E14" s="330"/>
      <c r="F14" s="330"/>
      <c r="G14" s="331"/>
      <c r="H14" s="18"/>
      <c r="I14" s="91"/>
      <c r="J14" s="222"/>
      <c r="K14" s="273"/>
      <c r="L14" s="274"/>
      <c r="M14" s="275"/>
      <c r="N14" s="276"/>
      <c r="O14" s="235"/>
      <c r="P14" s="275"/>
    </row>
    <row r="15" spans="1:19" ht="20.100000000000001" customHeight="1" x14ac:dyDescent="0.15">
      <c r="B15" s="329" t="s">
        <v>177</v>
      </c>
      <c r="C15" s="330"/>
      <c r="D15" s="330"/>
      <c r="E15" s="330"/>
      <c r="F15" s="330"/>
      <c r="G15" s="331"/>
      <c r="H15" s="18"/>
      <c r="I15" s="91"/>
      <c r="J15" s="222" t="s">
        <v>16</v>
      </c>
      <c r="K15" s="273">
        <f>TRUNC(R28*R15,-1)</f>
        <v>10000</v>
      </c>
      <c r="L15" s="274"/>
      <c r="M15" s="275">
        <f>SUM(I15*K15)</f>
        <v>0</v>
      </c>
      <c r="N15" s="276">
        <f>TRUNC(S28*S15,-1)</f>
        <v>14000</v>
      </c>
      <c r="O15" s="235"/>
      <c r="P15" s="275">
        <f>SUM(I15*N15)</f>
        <v>0</v>
      </c>
      <c r="R15">
        <v>0.55600000000000005</v>
      </c>
      <c r="S15">
        <v>0.77800000000000002</v>
      </c>
    </row>
    <row r="16" spans="1:19" ht="20.100000000000001" customHeight="1" x14ac:dyDescent="0.15">
      <c r="B16" s="329" t="s">
        <v>178</v>
      </c>
      <c r="C16" s="330"/>
      <c r="D16" s="330"/>
      <c r="E16" s="330"/>
      <c r="F16" s="330"/>
      <c r="G16" s="331"/>
      <c r="H16" s="18"/>
      <c r="I16" s="91"/>
      <c r="J16" s="222" t="s">
        <v>14</v>
      </c>
      <c r="K16" s="273">
        <f>TRUNC(R28*R16,-1)</f>
        <v>10000</v>
      </c>
      <c r="L16" s="274"/>
      <c r="M16" s="275">
        <f>SUM(I16*K16)</f>
        <v>0</v>
      </c>
      <c r="N16" s="276">
        <f>TRUNC(S28*S16,-1)</f>
        <v>14000</v>
      </c>
      <c r="O16" s="235"/>
      <c r="P16" s="275">
        <f>SUM(I16*N16)</f>
        <v>0</v>
      </c>
      <c r="R16">
        <v>0.55600000000000005</v>
      </c>
      <c r="S16">
        <v>0.77800000000000002</v>
      </c>
    </row>
    <row r="17" spans="1:19" ht="20.100000000000001" customHeight="1" x14ac:dyDescent="0.15">
      <c r="B17" s="329" t="s">
        <v>179</v>
      </c>
      <c r="C17" s="330"/>
      <c r="D17" s="330"/>
      <c r="E17" s="330"/>
      <c r="F17" s="330"/>
      <c r="G17" s="331"/>
      <c r="H17" s="18"/>
      <c r="I17" s="91"/>
      <c r="J17" s="222" t="s">
        <v>13</v>
      </c>
      <c r="K17" s="273">
        <f>TRUNC(R28*R17,-1)</f>
        <v>10000</v>
      </c>
      <c r="L17" s="274"/>
      <c r="M17" s="275">
        <f>SUM(I17*K17)</f>
        <v>0</v>
      </c>
      <c r="N17" s="276">
        <f>TRUNC(S28*S17,-1)</f>
        <v>14000</v>
      </c>
      <c r="O17" s="235"/>
      <c r="P17" s="275">
        <f>SUM(I17*N17)</f>
        <v>0</v>
      </c>
      <c r="R17">
        <v>0.55600000000000005</v>
      </c>
      <c r="S17">
        <v>0.77800000000000002</v>
      </c>
    </row>
    <row r="18" spans="1:19" ht="20.100000000000001" customHeight="1" x14ac:dyDescent="0.15">
      <c r="B18" s="329" t="s">
        <v>180</v>
      </c>
      <c r="C18" s="330"/>
      <c r="D18" s="330"/>
      <c r="E18" s="330"/>
      <c r="F18" s="330"/>
      <c r="G18" s="331"/>
      <c r="H18" s="18"/>
      <c r="I18" s="91"/>
      <c r="J18" s="222" t="s">
        <v>13</v>
      </c>
      <c r="K18" s="273">
        <f>TRUNC(R28*R18,-1)</f>
        <v>3510</v>
      </c>
      <c r="L18" s="274"/>
      <c r="M18" s="275">
        <f>SUM(I18*K18)</f>
        <v>0</v>
      </c>
      <c r="N18" s="276">
        <f>TRUNC(S28*S18,-1)</f>
        <v>3510</v>
      </c>
      <c r="O18" s="235"/>
      <c r="P18" s="275">
        <f>SUM(I18*N18)</f>
        <v>0</v>
      </c>
      <c r="R18">
        <v>0.19500000000000001</v>
      </c>
      <c r="S18">
        <v>0.19500000000000001</v>
      </c>
    </row>
    <row r="19" spans="1:19" ht="20.100000000000001" customHeight="1" x14ac:dyDescent="0.15">
      <c r="B19" s="329" t="s">
        <v>181</v>
      </c>
      <c r="C19" s="330"/>
      <c r="D19" s="330"/>
      <c r="E19" s="330"/>
      <c r="F19" s="330"/>
      <c r="G19" s="331"/>
      <c r="H19" s="18"/>
      <c r="I19" s="91"/>
      <c r="J19" s="222" t="s">
        <v>13</v>
      </c>
      <c r="K19" s="273">
        <f>TRUNC(R28*R19,-1)</f>
        <v>7000</v>
      </c>
      <c r="L19" s="274"/>
      <c r="M19" s="275">
        <f>SUM(I19*K19)</f>
        <v>0</v>
      </c>
      <c r="N19" s="276">
        <f>TRUNC(S28*S19,-1)</f>
        <v>28990</v>
      </c>
      <c r="O19" s="235"/>
      <c r="P19" s="275">
        <f>SUM(I19*N19)</f>
        <v>0</v>
      </c>
      <c r="R19">
        <v>0.38900000000000001</v>
      </c>
      <c r="S19">
        <v>1.611</v>
      </c>
    </row>
    <row r="20" spans="1:19" ht="20.100000000000001" customHeight="1" x14ac:dyDescent="0.15">
      <c r="B20" s="329"/>
      <c r="C20" s="330"/>
      <c r="D20" s="330"/>
      <c r="E20" s="330"/>
      <c r="F20" s="330"/>
      <c r="G20" s="331"/>
      <c r="H20" s="18"/>
      <c r="I20" s="91"/>
      <c r="J20" s="222"/>
      <c r="K20" s="273"/>
      <c r="L20" s="274"/>
      <c r="M20" s="275"/>
      <c r="N20" s="277"/>
      <c r="O20" s="235"/>
      <c r="P20" s="275"/>
    </row>
    <row r="21" spans="1:19" ht="20.100000000000001" customHeight="1" x14ac:dyDescent="0.15">
      <c r="B21" s="329" t="s">
        <v>183</v>
      </c>
      <c r="C21" s="330"/>
      <c r="D21" s="330"/>
      <c r="E21" s="330"/>
      <c r="F21" s="330"/>
      <c r="G21" s="331"/>
      <c r="H21" s="18"/>
      <c r="I21" s="91"/>
      <c r="J21" s="222"/>
      <c r="K21" s="273"/>
      <c r="L21" s="274"/>
      <c r="M21" s="275"/>
      <c r="N21" s="277"/>
      <c r="O21" s="235"/>
      <c r="P21" s="275"/>
    </row>
    <row r="22" spans="1:19" ht="20.100000000000001" customHeight="1" x14ac:dyDescent="0.15">
      <c r="B22" s="329" t="s">
        <v>177</v>
      </c>
      <c r="C22" s="330"/>
      <c r="D22" s="330"/>
      <c r="E22" s="330"/>
      <c r="F22" s="330"/>
      <c r="G22" s="331"/>
      <c r="H22" s="18"/>
      <c r="I22" s="91"/>
      <c r="J22" s="222" t="s">
        <v>16</v>
      </c>
      <c r="K22" s="273">
        <f>TRUNC(R28*R22,-1)</f>
        <v>10990</v>
      </c>
      <c r="L22" s="274"/>
      <c r="M22" s="275">
        <f>SUM(I22*K22)</f>
        <v>0</v>
      </c>
      <c r="N22" s="276">
        <f>TRUNC(S28*S22,-1)</f>
        <v>14990</v>
      </c>
      <c r="O22" s="235"/>
      <c r="P22" s="275">
        <f>SUM(I22*N22)</f>
        <v>0</v>
      </c>
      <c r="R22">
        <v>0.61099999999999999</v>
      </c>
      <c r="S22">
        <v>0.83299999999999996</v>
      </c>
    </row>
    <row r="23" spans="1:19" ht="20.100000000000001" customHeight="1" x14ac:dyDescent="0.15">
      <c r="B23" s="329" t="s">
        <v>178</v>
      </c>
      <c r="C23" s="330"/>
      <c r="D23" s="330"/>
      <c r="E23" s="330"/>
      <c r="F23" s="330"/>
      <c r="G23" s="331"/>
      <c r="H23" s="18"/>
      <c r="I23" s="91"/>
      <c r="J23" s="222" t="s">
        <v>14</v>
      </c>
      <c r="K23" s="273">
        <f>TRUNC(R28*R23,-1)</f>
        <v>10990</v>
      </c>
      <c r="L23" s="274"/>
      <c r="M23" s="275">
        <f>SUM(I23*K23)</f>
        <v>0</v>
      </c>
      <c r="N23" s="276">
        <f>TRUNC(S28*S23,-1)</f>
        <v>14990</v>
      </c>
      <c r="O23" s="235"/>
      <c r="P23" s="275">
        <f>SUM(I23*N23)</f>
        <v>0</v>
      </c>
      <c r="R23">
        <v>0.61099999999999999</v>
      </c>
      <c r="S23">
        <v>0.83299999999999996</v>
      </c>
    </row>
    <row r="24" spans="1:19" ht="20.100000000000001" customHeight="1" x14ac:dyDescent="0.15">
      <c r="B24" s="329" t="s">
        <v>179</v>
      </c>
      <c r="C24" s="330"/>
      <c r="D24" s="330"/>
      <c r="E24" s="330"/>
      <c r="F24" s="330"/>
      <c r="G24" s="331"/>
      <c r="H24" s="18"/>
      <c r="I24" s="91"/>
      <c r="J24" s="222" t="s">
        <v>13</v>
      </c>
      <c r="K24" s="273">
        <f>TRUNC(R28*R24,-1)</f>
        <v>10990</v>
      </c>
      <c r="L24" s="274"/>
      <c r="M24" s="275">
        <f>SUM(I24*K24)</f>
        <v>0</v>
      </c>
      <c r="N24" s="276">
        <f>TRUNC(S28*S24,-1)</f>
        <v>14990</v>
      </c>
      <c r="O24" s="235"/>
      <c r="P24" s="275">
        <f>SUM(I24*N24)</f>
        <v>0</v>
      </c>
      <c r="R24">
        <v>0.61099999999999999</v>
      </c>
      <c r="S24">
        <v>0.83299999999999996</v>
      </c>
    </row>
    <row r="25" spans="1:19" ht="20.100000000000001" customHeight="1" x14ac:dyDescent="0.15">
      <c r="B25" s="329" t="s">
        <v>180</v>
      </c>
      <c r="C25" s="330"/>
      <c r="D25" s="330"/>
      <c r="E25" s="330"/>
      <c r="F25" s="330"/>
      <c r="G25" s="331"/>
      <c r="H25" s="18"/>
      <c r="I25" s="91"/>
      <c r="J25" s="222" t="s">
        <v>13</v>
      </c>
      <c r="K25" s="273">
        <f>TRUNC(R28*R25,-1)</f>
        <v>3990</v>
      </c>
      <c r="L25" s="274"/>
      <c r="M25" s="275">
        <f>SUM(I25*K25)</f>
        <v>0</v>
      </c>
      <c r="N25" s="276">
        <f>TRUNC(S28*S25,-1)</f>
        <v>3990</v>
      </c>
      <c r="O25" s="235"/>
      <c r="P25" s="275">
        <f>SUM(I25*N25)</f>
        <v>0</v>
      </c>
      <c r="R25">
        <v>0.222</v>
      </c>
      <c r="S25">
        <v>0.222</v>
      </c>
    </row>
    <row r="26" spans="1:19" ht="20.100000000000001" customHeight="1" x14ac:dyDescent="0.15">
      <c r="B26" s="329" t="s">
        <v>181</v>
      </c>
      <c r="C26" s="330"/>
      <c r="D26" s="330"/>
      <c r="E26" s="330"/>
      <c r="F26" s="330"/>
      <c r="G26" s="331"/>
      <c r="H26" s="18"/>
      <c r="I26" s="91"/>
      <c r="J26" s="222" t="s">
        <v>13</v>
      </c>
      <c r="K26" s="273">
        <f>TRUNC(R28*R26,-1)</f>
        <v>9990</v>
      </c>
      <c r="L26" s="274"/>
      <c r="M26" s="275">
        <f>SUM(I26*K26)</f>
        <v>0</v>
      </c>
      <c r="N26" s="276">
        <f>TRUNC(S28*S26,-1)</f>
        <v>34990</v>
      </c>
      <c r="O26" s="235"/>
      <c r="P26" s="275">
        <f>SUM(I26*N26)</f>
        <v>0</v>
      </c>
      <c r="R26">
        <v>0.55500000000000005</v>
      </c>
      <c r="S26">
        <v>1.944</v>
      </c>
    </row>
    <row r="27" spans="1:19" ht="20.100000000000001" customHeight="1" x14ac:dyDescent="0.15">
      <c r="B27" s="329"/>
      <c r="C27" s="330"/>
      <c r="D27" s="330"/>
      <c r="E27" s="330"/>
      <c r="F27" s="330"/>
      <c r="G27" s="331"/>
      <c r="H27" s="18"/>
      <c r="I27" s="91"/>
      <c r="J27" s="223"/>
      <c r="K27" s="273"/>
      <c r="L27" s="274"/>
      <c r="M27" s="275"/>
      <c r="N27" s="277"/>
      <c r="O27" s="235"/>
      <c r="P27" s="275"/>
    </row>
    <row r="28" spans="1:19" ht="20.100000000000001" customHeight="1" x14ac:dyDescent="0.15">
      <c r="B28" s="384" t="s">
        <v>70</v>
      </c>
      <c r="C28" s="385"/>
      <c r="D28" s="385"/>
      <c r="E28" s="385"/>
      <c r="F28" s="385"/>
      <c r="G28" s="385"/>
      <c r="H28" s="385"/>
      <c r="I28" s="92"/>
      <c r="J28" s="226"/>
      <c r="K28" s="108"/>
      <c r="L28" s="15"/>
      <c r="M28" s="278">
        <f>SUM(M7:M27)</f>
        <v>0</v>
      </c>
      <c r="N28" s="109"/>
      <c r="O28" s="15"/>
      <c r="P28" s="278">
        <f>SUM(P7:P27)</f>
        <v>0</v>
      </c>
      <c r="R28">
        <f>見積総括書!Q17</f>
        <v>18000</v>
      </c>
      <c r="S28">
        <f>見積総括書!R17</f>
        <v>18000</v>
      </c>
    </row>
    <row r="29" spans="1:19" s="80" customFormat="1" ht="20.100000000000001" customHeight="1" x14ac:dyDescent="0.15">
      <c r="A29" s="75"/>
      <c r="B29" s="377" t="s">
        <v>72</v>
      </c>
      <c r="C29" s="378"/>
      <c r="D29" s="378"/>
      <c r="E29" s="378"/>
      <c r="F29" s="378"/>
      <c r="G29" s="378"/>
      <c r="H29" s="81"/>
      <c r="I29" s="93"/>
      <c r="J29" s="227" t="s">
        <v>13</v>
      </c>
      <c r="K29" s="77">
        <v>10000</v>
      </c>
      <c r="L29" s="78"/>
      <c r="M29" s="41">
        <f>SUM(I29*K29)</f>
        <v>0</v>
      </c>
      <c r="N29" s="106">
        <v>10000</v>
      </c>
      <c r="O29" s="78"/>
      <c r="P29" s="83">
        <f>SUM(I29*N29)</f>
        <v>0</v>
      </c>
    </row>
    <row r="30" spans="1:19" s="80" customFormat="1" ht="20.100000000000001" customHeight="1" x14ac:dyDescent="0.15">
      <c r="A30" s="75"/>
      <c r="B30" s="377" t="s">
        <v>73</v>
      </c>
      <c r="C30" s="378"/>
      <c r="D30" s="378"/>
      <c r="E30" s="378"/>
      <c r="F30" s="378"/>
      <c r="G30" s="378"/>
      <c r="H30" s="81"/>
      <c r="I30" s="93"/>
      <c r="J30" s="228" t="s">
        <v>13</v>
      </c>
      <c r="K30" s="77"/>
      <c r="L30" s="78"/>
      <c r="M30" s="41">
        <f>SUM(M28:M29)</f>
        <v>0</v>
      </c>
      <c r="N30" s="106"/>
      <c r="O30" s="78"/>
      <c r="P30" s="83">
        <f>SUM(P28:P29)</f>
        <v>0</v>
      </c>
    </row>
    <row r="31" spans="1:19" s="80" customFormat="1" ht="20.100000000000001" customHeight="1" x14ac:dyDescent="0.15">
      <c r="A31" s="75"/>
      <c r="B31" s="379" t="s">
        <v>71</v>
      </c>
      <c r="C31" s="380"/>
      <c r="D31" s="380"/>
      <c r="E31" s="380"/>
      <c r="F31" s="380"/>
      <c r="G31" s="380"/>
      <c r="H31" s="380"/>
      <c r="I31" s="90"/>
      <c r="J31" s="76"/>
      <c r="K31" s="76"/>
      <c r="L31" s="76"/>
      <c r="M31" s="84"/>
      <c r="N31" s="381">
        <f>SUM(M30+P30)</f>
        <v>0</v>
      </c>
      <c r="O31" s="382"/>
      <c r="P31" s="383"/>
    </row>
    <row r="32" spans="1:19" x14ac:dyDescent="0.15">
      <c r="B32" s="456" t="s">
        <v>350</v>
      </c>
      <c r="C32" s="456"/>
      <c r="D32" s="456"/>
      <c r="E32" s="456"/>
      <c r="F32" s="456"/>
      <c r="G32" s="456"/>
      <c r="H32" s="456"/>
      <c r="I32" s="456"/>
      <c r="J32" s="456"/>
      <c r="K32" s="456"/>
      <c r="L32" s="456"/>
      <c r="M32" s="456"/>
      <c r="N32" s="456"/>
      <c r="O32" s="456"/>
      <c r="P32" s="456"/>
    </row>
  </sheetData>
  <sheetProtection formatColumns="0"/>
  <mergeCells count="41">
    <mergeCell ref="B23:G23"/>
    <mergeCell ref="B30:G30"/>
    <mergeCell ref="B31:H31"/>
    <mergeCell ref="N31:P31"/>
    <mergeCell ref="H1:M1"/>
    <mergeCell ref="E2:G2"/>
    <mergeCell ref="E3:I3"/>
    <mergeCell ref="B15:G15"/>
    <mergeCell ref="B7:G7"/>
    <mergeCell ref="B8:G8"/>
    <mergeCell ref="B9:G9"/>
    <mergeCell ref="I5:I6"/>
    <mergeCell ref="B14:G14"/>
    <mergeCell ref="B13:G13"/>
    <mergeCell ref="J5:J6"/>
    <mergeCell ref="B20:G20"/>
    <mergeCell ref="B29:G29"/>
    <mergeCell ref="B19:G19"/>
    <mergeCell ref="B10:G10"/>
    <mergeCell ref="B11:G11"/>
    <mergeCell ref="B12:G12"/>
    <mergeCell ref="B32:P32"/>
    <mergeCell ref="B18:G18"/>
    <mergeCell ref="B27:G27"/>
    <mergeCell ref="B28:H28"/>
    <mergeCell ref="N5:P5"/>
    <mergeCell ref="O6:P6"/>
    <mergeCell ref="B24:G24"/>
    <mergeCell ref="B17:G17"/>
    <mergeCell ref="K5:M5"/>
    <mergeCell ref="L6:M6"/>
    <mergeCell ref="A5:A6"/>
    <mergeCell ref="B5:G6"/>
    <mergeCell ref="H5:H6"/>
    <mergeCell ref="N3:P3"/>
    <mergeCell ref="C3:D3"/>
    <mergeCell ref="B26:G26"/>
    <mergeCell ref="B21:G21"/>
    <mergeCell ref="B22:G22"/>
    <mergeCell ref="B16:G16"/>
    <mergeCell ref="B25:G25"/>
  </mergeCells>
  <phoneticPr fontId="2"/>
  <pageMargins left="0.70866141732283472" right="0.11811023622047245" top="0.74803149606299213" bottom="0.15748031496062992" header="0.11811023622047245" footer="0.11811023622047245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zoomScale="125" zoomScaleNormal="125" workbookViewId="0">
      <selection activeCell="I9" sqref="I9"/>
    </sheetView>
  </sheetViews>
  <sheetFormatPr defaultRowHeight="13.5" x14ac:dyDescent="0.15"/>
  <cols>
    <col min="1" max="1" width="1.625" style="1" customWidth="1"/>
    <col min="2" max="6" width="3.75" style="1" customWidth="1"/>
    <col min="7" max="7" width="8.125" style="1" customWidth="1"/>
    <col min="8" max="8" width="10.125" style="1" customWidth="1"/>
    <col min="9" max="9" width="6" style="88" customWidth="1"/>
    <col min="10" max="10" width="3.375" style="1" customWidth="1"/>
    <col min="11" max="11" width="8.125" style="101" customWidth="1"/>
    <col min="12" max="12" width="1.5" style="1" customWidth="1"/>
    <col min="13" max="13" width="12.125" style="101" customWidth="1"/>
    <col min="14" max="14" width="8.875" style="101" customWidth="1"/>
    <col min="15" max="15" width="1.5" style="1" customWidth="1"/>
    <col min="16" max="16" width="13.5" style="101" customWidth="1"/>
  </cols>
  <sheetData>
    <row r="1" spans="1:19" s="1" customFormat="1" ht="21" customHeight="1" x14ac:dyDescent="0.15">
      <c r="D1" s="179"/>
      <c r="E1" s="179"/>
      <c r="F1" s="179"/>
      <c r="G1" s="179"/>
      <c r="H1" s="339" t="s">
        <v>233</v>
      </c>
      <c r="I1" s="339"/>
      <c r="J1" s="339"/>
      <c r="K1" s="339"/>
      <c r="L1" s="339"/>
      <c r="M1" s="339"/>
      <c r="N1" s="179"/>
      <c r="O1" s="179"/>
      <c r="P1" s="98"/>
    </row>
    <row r="2" spans="1:19" s="1" customFormat="1" ht="15" customHeight="1" x14ac:dyDescent="0.15">
      <c r="D2" s="2"/>
      <c r="E2" s="395"/>
      <c r="F2" s="395"/>
      <c r="G2" s="395"/>
      <c r="I2" s="88"/>
      <c r="K2" s="101"/>
      <c r="M2" s="101"/>
      <c r="N2" s="101"/>
      <c r="P2" s="98"/>
    </row>
    <row r="3" spans="1:19" s="1" customFormat="1" ht="15" customHeight="1" x14ac:dyDescent="0.15">
      <c r="C3" s="333" t="s">
        <v>200</v>
      </c>
      <c r="D3" s="333"/>
      <c r="E3" s="396" t="s">
        <v>231</v>
      </c>
      <c r="F3" s="396"/>
      <c r="G3" s="396"/>
      <c r="H3" s="396"/>
      <c r="I3" s="396"/>
      <c r="K3" s="101"/>
      <c r="M3" s="102"/>
      <c r="N3" s="397"/>
      <c r="O3" s="397"/>
      <c r="P3" s="397"/>
    </row>
    <row r="4" spans="1:19" s="1" customFormat="1" ht="6" customHeight="1" x14ac:dyDescent="0.15">
      <c r="I4" s="88"/>
      <c r="K4" s="101"/>
      <c r="M4" s="101"/>
      <c r="N4" s="101"/>
      <c r="P4" s="101"/>
    </row>
    <row r="5" spans="1:19" x14ac:dyDescent="0.15">
      <c r="A5" s="386"/>
      <c r="B5" s="387" t="s">
        <v>12</v>
      </c>
      <c r="C5" s="388"/>
      <c r="D5" s="388"/>
      <c r="E5" s="388"/>
      <c r="F5" s="388"/>
      <c r="G5" s="388"/>
      <c r="H5" s="371" t="s">
        <v>3</v>
      </c>
      <c r="I5" s="391" t="s">
        <v>7</v>
      </c>
      <c r="J5" s="398" t="s">
        <v>8</v>
      </c>
      <c r="K5" s="340" t="s">
        <v>10</v>
      </c>
      <c r="L5" s="342"/>
      <c r="M5" s="341"/>
      <c r="N5" s="342" t="s">
        <v>74</v>
      </c>
      <c r="O5" s="342"/>
      <c r="P5" s="341"/>
    </row>
    <row r="6" spans="1:19" x14ac:dyDescent="0.15">
      <c r="A6" s="386"/>
      <c r="B6" s="389"/>
      <c r="C6" s="390"/>
      <c r="D6" s="390"/>
      <c r="E6" s="390"/>
      <c r="F6" s="390"/>
      <c r="G6" s="390"/>
      <c r="H6" s="373"/>
      <c r="I6" s="392"/>
      <c r="J6" s="399"/>
      <c r="K6" s="107" t="s">
        <v>201</v>
      </c>
      <c r="L6" s="346" t="s">
        <v>9</v>
      </c>
      <c r="M6" s="346"/>
      <c r="N6" s="105" t="s">
        <v>201</v>
      </c>
      <c r="O6" s="340" t="s">
        <v>9</v>
      </c>
      <c r="P6" s="341"/>
    </row>
    <row r="7" spans="1:19" ht="20.100000000000001" customHeight="1" x14ac:dyDescent="0.15">
      <c r="B7" s="347" t="s">
        <v>171</v>
      </c>
      <c r="C7" s="348"/>
      <c r="D7" s="348"/>
      <c r="E7" s="348"/>
      <c r="F7" s="348"/>
      <c r="G7" s="349"/>
      <c r="H7" s="16"/>
      <c r="I7" s="152"/>
      <c r="J7" s="219"/>
      <c r="K7" s="27"/>
      <c r="L7" s="48"/>
      <c r="M7" s="211"/>
      <c r="N7" s="242"/>
      <c r="O7" s="93"/>
      <c r="P7" s="211"/>
    </row>
    <row r="8" spans="1:19" ht="20.100000000000001" customHeight="1" x14ac:dyDescent="0.15">
      <c r="B8" s="329" t="s">
        <v>172</v>
      </c>
      <c r="C8" s="330"/>
      <c r="D8" s="330"/>
      <c r="E8" s="330"/>
      <c r="F8" s="330"/>
      <c r="G8" s="331"/>
      <c r="H8" s="18"/>
      <c r="I8" s="91"/>
      <c r="J8" s="222" t="s">
        <v>13</v>
      </c>
      <c r="K8" s="210">
        <f>TRUNC(R28*R8,-1)</f>
        <v>2730</v>
      </c>
      <c r="L8" s="46"/>
      <c r="M8" s="212">
        <f>SUM(I8*K8)</f>
        <v>0</v>
      </c>
      <c r="N8" s="243">
        <f>TRUNC(S28*S8,-1)</f>
        <v>5220</v>
      </c>
      <c r="O8" s="91"/>
      <c r="P8" s="212">
        <f>SUM(I8*N8)</f>
        <v>0</v>
      </c>
      <c r="R8">
        <v>0.152</v>
      </c>
      <c r="S8">
        <v>0.28999999999999998</v>
      </c>
    </row>
    <row r="9" spans="1:19" ht="20.100000000000001" customHeight="1" x14ac:dyDescent="0.15">
      <c r="B9" s="329" t="s">
        <v>173</v>
      </c>
      <c r="C9" s="330"/>
      <c r="D9" s="330"/>
      <c r="E9" s="330"/>
      <c r="F9" s="330"/>
      <c r="G9" s="331"/>
      <c r="H9" s="18"/>
      <c r="I9" s="91"/>
      <c r="J9" s="222" t="s">
        <v>13</v>
      </c>
      <c r="K9" s="210">
        <f>TRUNC(R28*R9,-1)</f>
        <v>6530</v>
      </c>
      <c r="L9" s="46"/>
      <c r="M9" s="212">
        <f>SUM(I9*K9)</f>
        <v>0</v>
      </c>
      <c r="N9" s="243">
        <f>TRUNC(S28*S9,-1)</f>
        <v>12420</v>
      </c>
      <c r="O9" s="91"/>
      <c r="P9" s="212">
        <f>SUM(I9*N9)</f>
        <v>0</v>
      </c>
      <c r="R9">
        <v>0.36299999999999999</v>
      </c>
      <c r="S9">
        <v>0.69</v>
      </c>
    </row>
    <row r="10" spans="1:19" ht="20.100000000000001" customHeight="1" x14ac:dyDescent="0.15">
      <c r="B10" s="329" t="s">
        <v>174</v>
      </c>
      <c r="C10" s="330"/>
      <c r="D10" s="330"/>
      <c r="E10" s="330"/>
      <c r="F10" s="330"/>
      <c r="G10" s="331"/>
      <c r="H10" s="18"/>
      <c r="I10" s="91"/>
      <c r="J10" s="222" t="s">
        <v>13</v>
      </c>
      <c r="K10" s="210">
        <f>TRUNC(R28*R10,-1)</f>
        <v>10540</v>
      </c>
      <c r="L10" s="46"/>
      <c r="M10" s="212">
        <f>SUM(I10*K10)</f>
        <v>0</v>
      </c>
      <c r="N10" s="243">
        <f>TRUNC(S28*S10,-1)</f>
        <v>20700</v>
      </c>
      <c r="O10" s="91"/>
      <c r="P10" s="212">
        <f>SUM(I10*N10)</f>
        <v>0</v>
      </c>
      <c r="R10">
        <v>0.58599999999999997</v>
      </c>
      <c r="S10">
        <v>1.1499999999999999</v>
      </c>
    </row>
    <row r="11" spans="1:19" ht="20.100000000000001" customHeight="1" x14ac:dyDescent="0.15">
      <c r="B11" s="329"/>
      <c r="C11" s="330"/>
      <c r="D11" s="330"/>
      <c r="E11" s="330"/>
      <c r="F11" s="330"/>
      <c r="G11" s="331"/>
      <c r="H11" s="18"/>
      <c r="I11" s="91"/>
      <c r="J11" s="143"/>
      <c r="K11" s="210"/>
      <c r="L11" s="46"/>
      <c r="M11" s="212"/>
      <c r="N11" s="243"/>
      <c r="O11" s="91"/>
      <c r="P11" s="212"/>
    </row>
    <row r="12" spans="1:19" ht="20.100000000000001" customHeight="1" x14ac:dyDescent="0.15">
      <c r="B12" s="329"/>
      <c r="C12" s="330"/>
      <c r="D12" s="330"/>
      <c r="E12" s="330"/>
      <c r="F12" s="330"/>
      <c r="G12" s="331"/>
      <c r="H12" s="18"/>
      <c r="I12" s="91"/>
      <c r="J12" s="143"/>
      <c r="K12" s="210"/>
      <c r="L12" s="46"/>
      <c r="M12" s="212"/>
      <c r="N12" s="243"/>
      <c r="O12" s="91"/>
      <c r="P12" s="212"/>
    </row>
    <row r="13" spans="1:19" ht="20.100000000000001" customHeight="1" x14ac:dyDescent="0.15">
      <c r="B13" s="329" t="s">
        <v>175</v>
      </c>
      <c r="C13" s="330"/>
      <c r="D13" s="330"/>
      <c r="E13" s="330"/>
      <c r="F13" s="330"/>
      <c r="G13" s="331"/>
      <c r="H13" s="18"/>
      <c r="I13" s="91"/>
      <c r="J13" s="143"/>
      <c r="K13" s="210"/>
      <c r="L13" s="46"/>
      <c r="M13" s="212"/>
      <c r="N13" s="243"/>
      <c r="O13" s="91"/>
      <c r="P13" s="212"/>
    </row>
    <row r="14" spans="1:19" ht="20.100000000000001" customHeight="1" x14ac:dyDescent="0.15">
      <c r="B14" s="329"/>
      <c r="C14" s="330"/>
      <c r="D14" s="330"/>
      <c r="E14" s="330"/>
      <c r="F14" s="330"/>
      <c r="G14" s="331"/>
      <c r="H14" s="18"/>
      <c r="I14" s="91"/>
      <c r="J14" s="143"/>
      <c r="K14" s="210"/>
      <c r="L14" s="46"/>
      <c r="M14" s="212"/>
      <c r="N14" s="243"/>
      <c r="O14" s="91"/>
      <c r="P14" s="212"/>
    </row>
    <row r="15" spans="1:19" ht="20.100000000000001" customHeight="1" x14ac:dyDescent="0.15">
      <c r="B15" s="329"/>
      <c r="C15" s="330"/>
      <c r="D15" s="330"/>
      <c r="E15" s="330"/>
      <c r="F15" s="330"/>
      <c r="G15" s="331"/>
      <c r="H15" s="18"/>
      <c r="I15" s="91"/>
      <c r="J15" s="143"/>
      <c r="K15" s="210"/>
      <c r="L15" s="46"/>
      <c r="M15" s="212"/>
      <c r="N15" s="243"/>
      <c r="O15" s="91"/>
      <c r="P15" s="212"/>
    </row>
    <row r="16" spans="1:19" ht="20.100000000000001" customHeight="1" x14ac:dyDescent="0.15">
      <c r="B16" s="329"/>
      <c r="C16" s="330"/>
      <c r="D16" s="330"/>
      <c r="E16" s="330"/>
      <c r="F16" s="330"/>
      <c r="G16" s="331"/>
      <c r="H16" s="18"/>
      <c r="I16" s="91"/>
      <c r="J16" s="143"/>
      <c r="K16" s="210"/>
      <c r="L16" s="46"/>
      <c r="M16" s="212"/>
      <c r="N16" s="243"/>
      <c r="O16" s="91"/>
      <c r="P16" s="212"/>
    </row>
    <row r="17" spans="1:19" ht="20.100000000000001" customHeight="1" x14ac:dyDescent="0.15">
      <c r="B17" s="329"/>
      <c r="C17" s="330"/>
      <c r="D17" s="330"/>
      <c r="E17" s="330"/>
      <c r="F17" s="330"/>
      <c r="G17" s="331"/>
      <c r="H17" s="18"/>
      <c r="I17" s="91"/>
      <c r="J17" s="143"/>
      <c r="K17" s="210"/>
      <c r="L17" s="46"/>
      <c r="M17" s="212"/>
      <c r="N17" s="243"/>
      <c r="O17" s="91"/>
      <c r="P17" s="212"/>
    </row>
    <row r="18" spans="1:19" ht="20.100000000000001" customHeight="1" x14ac:dyDescent="0.15">
      <c r="B18" s="329"/>
      <c r="C18" s="330"/>
      <c r="D18" s="330"/>
      <c r="E18" s="330"/>
      <c r="F18" s="330"/>
      <c r="G18" s="331"/>
      <c r="H18" s="18"/>
      <c r="I18" s="91"/>
      <c r="J18" s="143"/>
      <c r="K18" s="210"/>
      <c r="L18" s="46"/>
      <c r="M18" s="212"/>
      <c r="N18" s="243"/>
      <c r="O18" s="91"/>
      <c r="P18" s="212"/>
    </row>
    <row r="19" spans="1:19" ht="20.100000000000001" customHeight="1" x14ac:dyDescent="0.15">
      <c r="B19" s="329"/>
      <c r="C19" s="330"/>
      <c r="D19" s="330"/>
      <c r="E19" s="330"/>
      <c r="F19" s="330"/>
      <c r="G19" s="331"/>
      <c r="H19" s="18"/>
      <c r="I19" s="91"/>
      <c r="J19" s="143"/>
      <c r="K19" s="210"/>
      <c r="L19" s="46"/>
      <c r="M19" s="212"/>
      <c r="N19" s="214"/>
      <c r="O19" s="91"/>
      <c r="P19" s="212"/>
    </row>
    <row r="20" spans="1:19" ht="20.100000000000001" customHeight="1" x14ac:dyDescent="0.15">
      <c r="B20" s="329"/>
      <c r="C20" s="330"/>
      <c r="D20" s="330"/>
      <c r="E20" s="330"/>
      <c r="F20" s="330"/>
      <c r="G20" s="331"/>
      <c r="H20" s="18"/>
      <c r="I20" s="91"/>
      <c r="J20" s="143"/>
      <c r="K20" s="210"/>
      <c r="L20" s="46"/>
      <c r="M20" s="212"/>
      <c r="N20" s="214"/>
      <c r="O20" s="91"/>
      <c r="P20" s="212"/>
    </row>
    <row r="21" spans="1:19" ht="20.100000000000001" customHeight="1" x14ac:dyDescent="0.15">
      <c r="B21" s="329"/>
      <c r="C21" s="330"/>
      <c r="D21" s="330"/>
      <c r="E21" s="330"/>
      <c r="F21" s="330"/>
      <c r="G21" s="331"/>
      <c r="H21" s="18"/>
      <c r="I21" s="91"/>
      <c r="J21" s="143"/>
      <c r="K21" s="210"/>
      <c r="L21" s="46"/>
      <c r="M21" s="212"/>
      <c r="N21" s="214"/>
      <c r="O21" s="91"/>
      <c r="P21" s="212"/>
    </row>
    <row r="22" spans="1:19" ht="20.100000000000001" customHeight="1" x14ac:dyDescent="0.15">
      <c r="B22" s="329"/>
      <c r="C22" s="330"/>
      <c r="D22" s="330"/>
      <c r="E22" s="330"/>
      <c r="F22" s="330"/>
      <c r="G22" s="331"/>
      <c r="H22" s="18"/>
      <c r="I22" s="91"/>
      <c r="J22" s="143"/>
      <c r="K22" s="210"/>
      <c r="L22" s="46"/>
      <c r="M22" s="212"/>
      <c r="N22" s="214"/>
      <c r="O22" s="91"/>
      <c r="P22" s="212"/>
    </row>
    <row r="23" spans="1:19" ht="20.100000000000001" customHeight="1" x14ac:dyDescent="0.15">
      <c r="B23" s="329"/>
      <c r="C23" s="330"/>
      <c r="D23" s="330"/>
      <c r="E23" s="330"/>
      <c r="F23" s="330"/>
      <c r="G23" s="331"/>
      <c r="H23" s="18"/>
      <c r="I23" s="91"/>
      <c r="J23" s="143"/>
      <c r="K23" s="210"/>
      <c r="L23" s="46"/>
      <c r="M23" s="212"/>
      <c r="N23" s="214"/>
      <c r="O23" s="91"/>
      <c r="P23" s="212"/>
    </row>
    <row r="24" spans="1:19" ht="20.100000000000001" customHeight="1" x14ac:dyDescent="0.15">
      <c r="B24" s="329"/>
      <c r="C24" s="330"/>
      <c r="D24" s="330"/>
      <c r="E24" s="330"/>
      <c r="F24" s="330"/>
      <c r="G24" s="331"/>
      <c r="H24" s="18"/>
      <c r="I24" s="91"/>
      <c r="J24" s="143"/>
      <c r="K24" s="210"/>
      <c r="L24" s="46"/>
      <c r="M24" s="212"/>
      <c r="N24" s="214"/>
      <c r="O24" s="91"/>
      <c r="P24" s="212"/>
    </row>
    <row r="25" spans="1:19" ht="20.100000000000001" customHeight="1" x14ac:dyDescent="0.15">
      <c r="B25" s="329"/>
      <c r="C25" s="330"/>
      <c r="D25" s="330"/>
      <c r="E25" s="330"/>
      <c r="F25" s="330"/>
      <c r="G25" s="331"/>
      <c r="H25" s="18"/>
      <c r="I25" s="91"/>
      <c r="J25" s="143"/>
      <c r="K25" s="210"/>
      <c r="L25" s="46"/>
      <c r="M25" s="212"/>
      <c r="N25" s="214"/>
      <c r="O25" s="91"/>
      <c r="P25" s="212"/>
    </row>
    <row r="26" spans="1:19" ht="20.100000000000001" customHeight="1" x14ac:dyDescent="0.15">
      <c r="B26" s="329"/>
      <c r="C26" s="330"/>
      <c r="D26" s="330"/>
      <c r="E26" s="330"/>
      <c r="F26" s="330"/>
      <c r="G26" s="331"/>
      <c r="H26" s="18"/>
      <c r="I26" s="91"/>
      <c r="J26" s="143"/>
      <c r="K26" s="210"/>
      <c r="L26" s="46"/>
      <c r="M26" s="212"/>
      <c r="N26" s="214"/>
      <c r="O26" s="91"/>
      <c r="P26" s="212"/>
    </row>
    <row r="27" spans="1:19" ht="20.100000000000001" customHeight="1" x14ac:dyDescent="0.15">
      <c r="B27" s="329"/>
      <c r="C27" s="330"/>
      <c r="D27" s="330"/>
      <c r="E27" s="330"/>
      <c r="F27" s="330"/>
      <c r="G27" s="331"/>
      <c r="H27" s="18"/>
      <c r="I27" s="91"/>
      <c r="J27" s="144"/>
      <c r="K27" s="210"/>
      <c r="L27" s="46"/>
      <c r="M27" s="212"/>
      <c r="N27" s="214"/>
      <c r="O27" s="91"/>
      <c r="P27" s="212"/>
    </row>
    <row r="28" spans="1:19" ht="20.100000000000001" customHeight="1" x14ac:dyDescent="0.15">
      <c r="B28" s="384" t="s">
        <v>70</v>
      </c>
      <c r="C28" s="385"/>
      <c r="D28" s="385"/>
      <c r="E28" s="385"/>
      <c r="F28" s="385"/>
      <c r="G28" s="385"/>
      <c r="H28" s="385"/>
      <c r="I28" s="151"/>
      <c r="J28" s="13"/>
      <c r="K28" s="108"/>
      <c r="L28" s="15"/>
      <c r="M28" s="264">
        <f>SUM(M7:M27)</f>
        <v>0</v>
      </c>
      <c r="N28" s="109"/>
      <c r="O28" s="15"/>
      <c r="P28" s="264">
        <f>SUM(P7:P27)</f>
        <v>0</v>
      </c>
      <c r="R28">
        <f>見積総括書!Q17</f>
        <v>18000</v>
      </c>
      <c r="S28">
        <f>見積総括書!R17</f>
        <v>18000</v>
      </c>
    </row>
    <row r="29" spans="1:19" s="80" customFormat="1" ht="20.100000000000001" customHeight="1" x14ac:dyDescent="0.15">
      <c r="A29" s="75"/>
      <c r="B29" s="377" t="s">
        <v>72</v>
      </c>
      <c r="C29" s="378"/>
      <c r="D29" s="378"/>
      <c r="E29" s="378"/>
      <c r="F29" s="378"/>
      <c r="G29" s="378"/>
      <c r="H29" s="81"/>
      <c r="I29" s="93"/>
      <c r="J29" s="227" t="s">
        <v>13</v>
      </c>
      <c r="K29" s="77">
        <v>10000</v>
      </c>
      <c r="L29" s="78"/>
      <c r="M29" s="41">
        <f>SUM(I29*K29)</f>
        <v>0</v>
      </c>
      <c r="N29" s="106">
        <v>10000</v>
      </c>
      <c r="O29" s="78"/>
      <c r="P29" s="83">
        <f>SUM(I29*N29)</f>
        <v>0</v>
      </c>
    </row>
    <row r="30" spans="1:19" s="80" customFormat="1" ht="20.100000000000001" customHeight="1" x14ac:dyDescent="0.15">
      <c r="A30" s="75"/>
      <c r="B30" s="377" t="s">
        <v>73</v>
      </c>
      <c r="C30" s="378"/>
      <c r="D30" s="378"/>
      <c r="E30" s="378"/>
      <c r="F30" s="378"/>
      <c r="G30" s="378"/>
      <c r="H30" s="81"/>
      <c r="I30" s="93"/>
      <c r="J30" s="228" t="s">
        <v>13</v>
      </c>
      <c r="K30" s="77"/>
      <c r="L30" s="78"/>
      <c r="M30" s="41">
        <f>SUM(M28:M29)</f>
        <v>0</v>
      </c>
      <c r="N30" s="106"/>
      <c r="O30" s="78"/>
      <c r="P30" s="83">
        <f>SUM(P28:P29)</f>
        <v>0</v>
      </c>
    </row>
    <row r="31" spans="1:19" s="80" customFormat="1" ht="20.100000000000001" customHeight="1" x14ac:dyDescent="0.15">
      <c r="A31" s="75"/>
      <c r="B31" s="379" t="s">
        <v>71</v>
      </c>
      <c r="C31" s="380"/>
      <c r="D31" s="380"/>
      <c r="E31" s="380"/>
      <c r="F31" s="380"/>
      <c r="G31" s="380"/>
      <c r="H31" s="380"/>
      <c r="I31" s="90"/>
      <c r="J31" s="76"/>
      <c r="K31" s="76"/>
      <c r="L31" s="76"/>
      <c r="M31" s="84"/>
      <c r="N31" s="381">
        <f>SUM(M30+P30)</f>
        <v>0</v>
      </c>
      <c r="O31" s="382"/>
      <c r="P31" s="383"/>
    </row>
    <row r="32" spans="1:19" x14ac:dyDescent="0.15">
      <c r="A32" s="10"/>
      <c r="B32" s="350"/>
      <c r="C32" s="350"/>
      <c r="D32" s="350"/>
      <c r="E32" s="350"/>
      <c r="F32" s="350"/>
      <c r="G32" s="350"/>
      <c r="H32" s="350"/>
      <c r="I32" s="350"/>
      <c r="J32" s="350"/>
      <c r="K32" s="350"/>
      <c r="L32" s="350"/>
      <c r="M32" s="350"/>
      <c r="N32" s="103"/>
      <c r="O32" s="11"/>
      <c r="P32" s="103"/>
    </row>
    <row r="33" spans="15:16" x14ac:dyDescent="0.15">
      <c r="O33" s="141"/>
      <c r="P33" s="148"/>
    </row>
  </sheetData>
  <mergeCells count="41">
    <mergeCell ref="E2:G2"/>
    <mergeCell ref="E3:I3"/>
    <mergeCell ref="C3:D3"/>
    <mergeCell ref="N3:P3"/>
    <mergeCell ref="J5:J6"/>
    <mergeCell ref="B13:G13"/>
    <mergeCell ref="N5:P5"/>
    <mergeCell ref="B7:G7"/>
    <mergeCell ref="B12:G12"/>
    <mergeCell ref="H5:H6"/>
    <mergeCell ref="K5:M5"/>
    <mergeCell ref="L6:M6"/>
    <mergeCell ref="O6:P6"/>
    <mergeCell ref="I5:I6"/>
    <mergeCell ref="B17:G17"/>
    <mergeCell ref="B18:G18"/>
    <mergeCell ref="B22:G22"/>
    <mergeCell ref="B10:G10"/>
    <mergeCell ref="B11:G11"/>
    <mergeCell ref="B15:G15"/>
    <mergeCell ref="B14:G14"/>
    <mergeCell ref="A5:A6"/>
    <mergeCell ref="B5:G6"/>
    <mergeCell ref="B8:G8"/>
    <mergeCell ref="B9:G9"/>
    <mergeCell ref="B32:M32"/>
    <mergeCell ref="B29:G29"/>
    <mergeCell ref="B25:G25"/>
    <mergeCell ref="B26:G26"/>
    <mergeCell ref="B27:G27"/>
    <mergeCell ref="B28:H28"/>
    <mergeCell ref="H1:M1"/>
    <mergeCell ref="B30:G30"/>
    <mergeCell ref="B31:H31"/>
    <mergeCell ref="N31:P31"/>
    <mergeCell ref="B23:G23"/>
    <mergeCell ref="B24:G24"/>
    <mergeCell ref="B19:G19"/>
    <mergeCell ref="B20:G20"/>
    <mergeCell ref="B21:G21"/>
    <mergeCell ref="B16:G16"/>
  </mergeCells>
  <phoneticPr fontId="2"/>
  <pageMargins left="0.59055118110236227" right="0.19685039370078741" top="0.59055118110236227" bottom="0.19685039370078741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opLeftCell="B4" zoomScale="125" zoomScaleNormal="125" workbookViewId="0">
      <selection activeCell="I11" sqref="I11"/>
    </sheetView>
  </sheetViews>
  <sheetFormatPr defaultRowHeight="13.5" x14ac:dyDescent="0.15"/>
  <cols>
    <col min="1" max="1" width="1.625" style="1" customWidth="1"/>
    <col min="2" max="6" width="3.75" style="1" customWidth="1"/>
    <col min="7" max="7" width="8.125" style="1" customWidth="1"/>
    <col min="8" max="8" width="10.125" style="1" customWidth="1"/>
    <col min="9" max="9" width="6" style="88" customWidth="1"/>
    <col min="10" max="10" width="3.375" style="1" customWidth="1"/>
    <col min="11" max="11" width="8.125" style="101" customWidth="1"/>
    <col min="12" max="12" width="1.5" style="1" customWidth="1"/>
    <col min="13" max="13" width="12.125" style="101" customWidth="1"/>
    <col min="14" max="14" width="8.875" style="101" customWidth="1"/>
    <col min="15" max="15" width="1.5" style="1" customWidth="1"/>
    <col min="16" max="16" width="13.25" style="101" customWidth="1"/>
    <col min="18" max="19" width="10.5" style="316" bestFit="1" customWidth="1"/>
  </cols>
  <sheetData>
    <row r="1" spans="1:19" s="1" customFormat="1" ht="21" customHeight="1" x14ac:dyDescent="0.15">
      <c r="D1" s="179"/>
      <c r="E1" s="179"/>
      <c r="F1" s="179"/>
      <c r="G1" s="179"/>
      <c r="H1" s="339" t="s">
        <v>233</v>
      </c>
      <c r="I1" s="339"/>
      <c r="J1" s="339"/>
      <c r="K1" s="339"/>
      <c r="L1" s="339"/>
      <c r="M1" s="339"/>
      <c r="N1" s="101"/>
      <c r="P1" s="98"/>
      <c r="R1" s="72"/>
      <c r="S1" s="72"/>
    </row>
    <row r="2" spans="1:19" s="1" customFormat="1" ht="15" customHeight="1" x14ac:dyDescent="0.15">
      <c r="D2" s="2"/>
      <c r="E2" s="395"/>
      <c r="F2" s="395"/>
      <c r="G2" s="395"/>
      <c r="I2" s="88"/>
      <c r="K2" s="101"/>
      <c r="M2" s="101"/>
      <c r="N2" s="101"/>
      <c r="P2" s="98"/>
      <c r="R2" s="72"/>
      <c r="S2" s="72"/>
    </row>
    <row r="3" spans="1:19" s="1" customFormat="1" ht="15" customHeight="1" x14ac:dyDescent="0.15">
      <c r="C3" s="333" t="s">
        <v>200</v>
      </c>
      <c r="D3" s="333"/>
      <c r="E3" s="396" t="s">
        <v>165</v>
      </c>
      <c r="F3" s="396"/>
      <c r="G3" s="396"/>
      <c r="H3" s="396"/>
      <c r="I3" s="396"/>
      <c r="K3" s="101"/>
      <c r="M3" s="102"/>
      <c r="N3" s="397"/>
      <c r="O3" s="397"/>
      <c r="P3" s="397"/>
      <c r="R3" s="72"/>
      <c r="S3" s="72"/>
    </row>
    <row r="4" spans="1:19" s="1" customFormat="1" ht="8.25" customHeight="1" x14ac:dyDescent="0.15">
      <c r="I4" s="88"/>
      <c r="K4" s="101"/>
      <c r="M4" s="101"/>
      <c r="N4" s="101"/>
      <c r="P4" s="101"/>
      <c r="R4" s="72"/>
      <c r="S4" s="72"/>
    </row>
    <row r="5" spans="1:19" x14ac:dyDescent="0.15">
      <c r="A5" s="386"/>
      <c r="B5" s="387" t="s">
        <v>12</v>
      </c>
      <c r="C5" s="388"/>
      <c r="D5" s="388"/>
      <c r="E5" s="388"/>
      <c r="F5" s="388"/>
      <c r="G5" s="388"/>
      <c r="H5" s="371" t="s">
        <v>3</v>
      </c>
      <c r="I5" s="391" t="s">
        <v>7</v>
      </c>
      <c r="J5" s="393" t="s">
        <v>8</v>
      </c>
      <c r="K5" s="340" t="s">
        <v>10</v>
      </c>
      <c r="L5" s="342"/>
      <c r="M5" s="341"/>
      <c r="N5" s="342" t="s">
        <v>10</v>
      </c>
      <c r="O5" s="342"/>
      <c r="P5" s="341"/>
    </row>
    <row r="6" spans="1:19" x14ac:dyDescent="0.15">
      <c r="A6" s="386"/>
      <c r="B6" s="389"/>
      <c r="C6" s="390"/>
      <c r="D6" s="390"/>
      <c r="E6" s="390"/>
      <c r="F6" s="390"/>
      <c r="G6" s="390"/>
      <c r="H6" s="373"/>
      <c r="I6" s="392"/>
      <c r="J6" s="394"/>
      <c r="K6" s="107" t="s">
        <v>201</v>
      </c>
      <c r="L6" s="346" t="s">
        <v>9</v>
      </c>
      <c r="M6" s="346"/>
      <c r="N6" s="105" t="s">
        <v>201</v>
      </c>
      <c r="O6" s="340" t="s">
        <v>9</v>
      </c>
      <c r="P6" s="341"/>
    </row>
    <row r="7" spans="1:19" ht="20.100000000000001" customHeight="1" x14ac:dyDescent="0.15">
      <c r="B7" s="329" t="s">
        <v>254</v>
      </c>
      <c r="C7" s="330"/>
      <c r="D7" s="330"/>
      <c r="E7" s="330"/>
      <c r="F7" s="330"/>
      <c r="G7" s="331"/>
      <c r="H7" s="305"/>
      <c r="I7" s="91"/>
      <c r="J7" s="217" t="s">
        <v>63</v>
      </c>
      <c r="K7" s="210">
        <f>TRUNC(R25*R7,-1)</f>
        <v>460</v>
      </c>
      <c r="L7" s="46"/>
      <c r="M7" s="212">
        <f t="shared" ref="M7:M17" si="0">SUM(I7*K7)</f>
        <v>0</v>
      </c>
      <c r="N7" s="243">
        <f>TRUNC(S25*S7,-1)</f>
        <v>460</v>
      </c>
      <c r="O7" s="91"/>
      <c r="P7" s="212">
        <f t="shared" ref="P7:P17" si="1">SUM(I7*N7)</f>
        <v>0</v>
      </c>
      <c r="R7" s="316">
        <v>2.5999999999999999E-2</v>
      </c>
      <c r="S7" s="316">
        <f>R7</f>
        <v>2.5999999999999999E-2</v>
      </c>
    </row>
    <row r="8" spans="1:19" ht="20.100000000000001" customHeight="1" x14ac:dyDescent="0.15">
      <c r="B8" s="329" t="s">
        <v>253</v>
      </c>
      <c r="C8" s="330"/>
      <c r="D8" s="330"/>
      <c r="E8" s="330"/>
      <c r="F8" s="330"/>
      <c r="G8" s="331"/>
      <c r="H8" s="305"/>
      <c r="I8" s="91"/>
      <c r="J8" s="217" t="s">
        <v>63</v>
      </c>
      <c r="K8" s="210">
        <f>TRUNC(R25*R8,-1)</f>
        <v>1380</v>
      </c>
      <c r="L8" s="46"/>
      <c r="M8" s="212">
        <f t="shared" si="0"/>
        <v>0</v>
      </c>
      <c r="N8" s="243">
        <f>TRUNC(S25*S8,-1)</f>
        <v>1380</v>
      </c>
      <c r="O8" s="91"/>
      <c r="P8" s="212">
        <f t="shared" si="1"/>
        <v>0</v>
      </c>
      <c r="R8" s="316">
        <v>7.6999999999999999E-2</v>
      </c>
      <c r="S8" s="316">
        <f t="shared" ref="S8:S17" si="2">R8</f>
        <v>7.6999999999999999E-2</v>
      </c>
    </row>
    <row r="9" spans="1:19" ht="20.100000000000001" customHeight="1" x14ac:dyDescent="0.15">
      <c r="B9" s="329" t="s">
        <v>255</v>
      </c>
      <c r="C9" s="330"/>
      <c r="D9" s="330"/>
      <c r="E9" s="330"/>
      <c r="F9" s="330"/>
      <c r="G9" s="331"/>
      <c r="H9" s="305"/>
      <c r="I9" s="91"/>
      <c r="J9" s="217" t="s">
        <v>63</v>
      </c>
      <c r="K9" s="210">
        <f>TRUNC(R25*R9,-1)</f>
        <v>390</v>
      </c>
      <c r="L9" s="46"/>
      <c r="M9" s="212">
        <f t="shared" si="0"/>
        <v>0</v>
      </c>
      <c r="N9" s="210">
        <f>TRUNC(S25*S9,-1)</f>
        <v>390</v>
      </c>
      <c r="O9" s="91"/>
      <c r="P9" s="212">
        <f t="shared" si="1"/>
        <v>0</v>
      </c>
      <c r="R9" s="316">
        <v>2.1999999999999999E-2</v>
      </c>
      <c r="S9" s="316">
        <f t="shared" si="2"/>
        <v>2.1999999999999999E-2</v>
      </c>
    </row>
    <row r="10" spans="1:19" ht="20.100000000000001" customHeight="1" x14ac:dyDescent="0.15">
      <c r="B10" s="329" t="s">
        <v>256</v>
      </c>
      <c r="C10" s="330"/>
      <c r="D10" s="330"/>
      <c r="E10" s="330"/>
      <c r="F10" s="330"/>
      <c r="G10" s="331"/>
      <c r="H10" s="305"/>
      <c r="I10" s="91"/>
      <c r="J10" s="217" t="s">
        <v>63</v>
      </c>
      <c r="K10" s="210">
        <f>TRUNC(R25*R10,-1)</f>
        <v>4590</v>
      </c>
      <c r="L10" s="46"/>
      <c r="M10" s="212">
        <f t="shared" si="0"/>
        <v>0</v>
      </c>
      <c r="N10" s="210">
        <f>TRUNC(S25*S10,-1)</f>
        <v>4590</v>
      </c>
      <c r="O10" s="91"/>
      <c r="P10" s="212">
        <f t="shared" si="1"/>
        <v>0</v>
      </c>
      <c r="R10" s="316">
        <v>0.255</v>
      </c>
      <c r="S10" s="316">
        <f t="shared" si="2"/>
        <v>0.255</v>
      </c>
    </row>
    <row r="11" spans="1:19" ht="20.100000000000001" customHeight="1" x14ac:dyDescent="0.15">
      <c r="B11" s="329" t="s">
        <v>257</v>
      </c>
      <c r="C11" s="330"/>
      <c r="D11" s="330"/>
      <c r="E11" s="330"/>
      <c r="F11" s="330"/>
      <c r="G11" s="331"/>
      <c r="H11" s="305"/>
      <c r="I11" s="91"/>
      <c r="J11" s="217" t="s">
        <v>63</v>
      </c>
      <c r="K11" s="210">
        <f>TRUNC(R25*R11,-1)</f>
        <v>390</v>
      </c>
      <c r="L11" s="46"/>
      <c r="M11" s="212">
        <f t="shared" si="0"/>
        <v>0</v>
      </c>
      <c r="N11" s="210">
        <f>TRUNC(S25*S11,-1)</f>
        <v>390</v>
      </c>
      <c r="O11" s="91"/>
      <c r="P11" s="212">
        <f t="shared" si="1"/>
        <v>0</v>
      </c>
      <c r="R11" s="316">
        <v>2.1999999999999999E-2</v>
      </c>
      <c r="S11" s="316">
        <f t="shared" si="2"/>
        <v>2.1999999999999999E-2</v>
      </c>
    </row>
    <row r="12" spans="1:19" ht="20.100000000000001" customHeight="1" x14ac:dyDescent="0.15">
      <c r="B12" s="329" t="s">
        <v>258</v>
      </c>
      <c r="C12" s="330"/>
      <c r="D12" s="330"/>
      <c r="E12" s="330"/>
      <c r="F12" s="330"/>
      <c r="G12" s="331"/>
      <c r="H12" s="305" t="s">
        <v>266</v>
      </c>
      <c r="I12" s="91"/>
      <c r="J12" s="217" t="s">
        <v>63</v>
      </c>
      <c r="K12" s="210">
        <f>TRUNC(R25*R12,-1)</f>
        <v>390</v>
      </c>
      <c r="L12" s="46"/>
      <c r="M12" s="212">
        <f t="shared" si="0"/>
        <v>0</v>
      </c>
      <c r="N12" s="210">
        <f>TRUNC(S25*S12,-1)</f>
        <v>390</v>
      </c>
      <c r="O12" s="91"/>
      <c r="P12" s="212">
        <f t="shared" si="1"/>
        <v>0</v>
      </c>
      <c r="R12" s="316">
        <v>2.1999999999999999E-2</v>
      </c>
      <c r="S12" s="316">
        <f t="shared" si="2"/>
        <v>2.1999999999999999E-2</v>
      </c>
    </row>
    <row r="13" spans="1:19" ht="20.100000000000001" customHeight="1" x14ac:dyDescent="0.15">
      <c r="B13" s="329" t="s">
        <v>259</v>
      </c>
      <c r="C13" s="330"/>
      <c r="D13" s="330"/>
      <c r="E13" s="330"/>
      <c r="F13" s="330"/>
      <c r="G13" s="331"/>
      <c r="H13" s="305" t="s">
        <v>260</v>
      </c>
      <c r="I13" s="91"/>
      <c r="J13" s="217" t="s">
        <v>63</v>
      </c>
      <c r="K13" s="210">
        <f>TRUNC(R25*R13,-1)</f>
        <v>610</v>
      </c>
      <c r="L13" s="46"/>
      <c r="M13" s="212">
        <f t="shared" si="0"/>
        <v>0</v>
      </c>
      <c r="N13" s="243">
        <f>TRUNC(S25*S13,-1)</f>
        <v>610</v>
      </c>
      <c r="O13" s="91"/>
      <c r="P13" s="212">
        <f t="shared" si="1"/>
        <v>0</v>
      </c>
      <c r="R13" s="316">
        <v>3.4000000000000002E-2</v>
      </c>
      <c r="S13" s="316">
        <f t="shared" si="2"/>
        <v>3.4000000000000002E-2</v>
      </c>
    </row>
    <row r="14" spans="1:19" ht="20.100000000000001" customHeight="1" x14ac:dyDescent="0.15">
      <c r="B14" s="329" t="s">
        <v>259</v>
      </c>
      <c r="C14" s="330"/>
      <c r="D14" s="330"/>
      <c r="E14" s="330"/>
      <c r="F14" s="330"/>
      <c r="G14" s="331"/>
      <c r="H14" s="305" t="s">
        <v>261</v>
      </c>
      <c r="I14" s="91"/>
      <c r="J14" s="217" t="s">
        <v>63</v>
      </c>
      <c r="K14" s="210">
        <f>TRUNC(R25*R14,-1)</f>
        <v>770</v>
      </c>
      <c r="L14" s="46"/>
      <c r="M14" s="212">
        <f t="shared" si="0"/>
        <v>0</v>
      </c>
      <c r="N14" s="243">
        <f>TRUNC(S25*S14,-1)</f>
        <v>770</v>
      </c>
      <c r="O14" s="91"/>
      <c r="P14" s="212">
        <f t="shared" si="1"/>
        <v>0</v>
      </c>
      <c r="R14" s="316">
        <v>4.2999999999999997E-2</v>
      </c>
      <c r="S14" s="316">
        <f t="shared" si="2"/>
        <v>4.2999999999999997E-2</v>
      </c>
    </row>
    <row r="15" spans="1:19" ht="20.100000000000001" customHeight="1" x14ac:dyDescent="0.15">
      <c r="B15" s="329" t="s">
        <v>259</v>
      </c>
      <c r="C15" s="330"/>
      <c r="D15" s="330"/>
      <c r="E15" s="330"/>
      <c r="F15" s="330"/>
      <c r="G15" s="331"/>
      <c r="H15" s="305" t="s">
        <v>262</v>
      </c>
      <c r="I15" s="91"/>
      <c r="J15" s="217" t="s">
        <v>63</v>
      </c>
      <c r="K15" s="210">
        <f>TRUNC(R25*R15,-1)</f>
        <v>770</v>
      </c>
      <c r="L15" s="46"/>
      <c r="M15" s="212">
        <f t="shared" si="0"/>
        <v>0</v>
      </c>
      <c r="N15" s="210">
        <f>TRUNC(S25*S15,-1)</f>
        <v>770</v>
      </c>
      <c r="O15" s="91"/>
      <c r="P15" s="212">
        <f t="shared" si="1"/>
        <v>0</v>
      </c>
      <c r="R15" s="316">
        <v>4.2999999999999997E-2</v>
      </c>
      <c r="S15" s="316">
        <f t="shared" si="2"/>
        <v>4.2999999999999997E-2</v>
      </c>
    </row>
    <row r="16" spans="1:19" ht="20.100000000000001" customHeight="1" x14ac:dyDescent="0.15">
      <c r="B16" s="329" t="s">
        <v>259</v>
      </c>
      <c r="C16" s="330"/>
      <c r="D16" s="330"/>
      <c r="E16" s="330"/>
      <c r="F16" s="330"/>
      <c r="G16" s="331"/>
      <c r="H16" s="305" t="s">
        <v>263</v>
      </c>
      <c r="I16" s="91"/>
      <c r="J16" s="217" t="s">
        <v>16</v>
      </c>
      <c r="K16" s="210">
        <f>TRUNC(R25*R16,-1)</f>
        <v>3830</v>
      </c>
      <c r="L16" s="46"/>
      <c r="M16" s="212">
        <f t="shared" si="0"/>
        <v>0</v>
      </c>
      <c r="N16" s="210">
        <f>TRUNC(S25*S16,-1)</f>
        <v>3830</v>
      </c>
      <c r="O16" s="91"/>
      <c r="P16" s="212">
        <f t="shared" si="1"/>
        <v>0</v>
      </c>
      <c r="R16" s="316">
        <v>0.21299999999999999</v>
      </c>
      <c r="S16" s="316">
        <f t="shared" si="2"/>
        <v>0.21299999999999999</v>
      </c>
    </row>
    <row r="17" spans="1:19" ht="20.100000000000001" customHeight="1" x14ac:dyDescent="0.15">
      <c r="B17" s="329" t="s">
        <v>264</v>
      </c>
      <c r="C17" s="330"/>
      <c r="D17" s="330"/>
      <c r="E17" s="330"/>
      <c r="F17" s="330"/>
      <c r="G17" s="331"/>
      <c r="H17" s="305" t="s">
        <v>265</v>
      </c>
      <c r="I17" s="91"/>
      <c r="J17" s="217" t="s">
        <v>63</v>
      </c>
      <c r="K17" s="210">
        <f>TRUNC(R25*R17,-1)</f>
        <v>770</v>
      </c>
      <c r="L17" s="46"/>
      <c r="M17" s="212">
        <f t="shared" si="0"/>
        <v>0</v>
      </c>
      <c r="N17" s="243">
        <f>TRUNC(S25*S17,-1)</f>
        <v>770</v>
      </c>
      <c r="O17" s="91"/>
      <c r="P17" s="212">
        <f t="shared" si="1"/>
        <v>0</v>
      </c>
      <c r="R17" s="316">
        <v>4.2999999999999997E-2</v>
      </c>
      <c r="S17" s="316">
        <f t="shared" si="2"/>
        <v>4.2999999999999997E-2</v>
      </c>
    </row>
    <row r="18" spans="1:19" ht="20.100000000000001" customHeight="1" x14ac:dyDescent="0.15">
      <c r="B18" s="329"/>
      <c r="C18" s="330"/>
      <c r="D18" s="330"/>
      <c r="E18" s="330"/>
      <c r="F18" s="330"/>
      <c r="G18" s="331"/>
      <c r="H18" s="305"/>
      <c r="I18" s="91"/>
      <c r="J18" s="217"/>
      <c r="K18" s="210"/>
      <c r="L18" s="46"/>
      <c r="M18" s="212"/>
      <c r="N18" s="214"/>
      <c r="O18" s="91"/>
      <c r="P18" s="212"/>
    </row>
    <row r="19" spans="1:19" ht="20.100000000000001" customHeight="1" x14ac:dyDescent="0.15">
      <c r="B19" s="329" t="s">
        <v>170</v>
      </c>
      <c r="C19" s="330"/>
      <c r="D19" s="330"/>
      <c r="E19" s="330"/>
      <c r="F19" s="330"/>
      <c r="G19" s="331"/>
      <c r="H19" s="305"/>
      <c r="I19" s="91"/>
      <c r="J19" s="217"/>
      <c r="K19" s="210"/>
      <c r="L19" s="46"/>
      <c r="M19" s="212"/>
      <c r="N19" s="214"/>
      <c r="O19" s="91"/>
      <c r="P19" s="212"/>
    </row>
    <row r="20" spans="1:19" ht="20.100000000000001" customHeight="1" x14ac:dyDescent="0.15">
      <c r="B20" s="329" t="s">
        <v>267</v>
      </c>
      <c r="C20" s="330"/>
      <c r="D20" s="330"/>
      <c r="E20" s="330"/>
      <c r="F20" s="330"/>
      <c r="G20" s="331"/>
      <c r="H20" s="305"/>
      <c r="I20" s="91"/>
      <c r="J20" s="217" t="s">
        <v>63</v>
      </c>
      <c r="K20" s="210">
        <f>TRUNC(R25*R20,-1)</f>
        <v>5220</v>
      </c>
      <c r="L20" s="46"/>
      <c r="M20" s="212">
        <f>SUM(I20*K20)</f>
        <v>0</v>
      </c>
      <c r="N20" s="243">
        <f>TRUNC(S25*S20,-1)</f>
        <v>5220</v>
      </c>
      <c r="O20" s="91"/>
      <c r="P20" s="212">
        <f>SUM(I20*N20)</f>
        <v>0</v>
      </c>
      <c r="R20" s="316">
        <v>0.28999999999999998</v>
      </c>
      <c r="S20" s="316">
        <f>R20</f>
        <v>0.28999999999999998</v>
      </c>
    </row>
    <row r="21" spans="1:19" ht="20.100000000000001" customHeight="1" x14ac:dyDescent="0.15">
      <c r="B21" s="329" t="s">
        <v>268</v>
      </c>
      <c r="C21" s="330"/>
      <c r="D21" s="330"/>
      <c r="E21" s="330"/>
      <c r="F21" s="330"/>
      <c r="G21" s="331"/>
      <c r="H21" s="305"/>
      <c r="I21" s="91"/>
      <c r="J21" s="217" t="s">
        <v>63</v>
      </c>
      <c r="K21" s="210">
        <f>TRUNC(R25*R21,-1)</f>
        <v>8640</v>
      </c>
      <c r="L21" s="46"/>
      <c r="M21" s="212">
        <f>SUM(I21*K21)</f>
        <v>0</v>
      </c>
      <c r="N21" s="243">
        <f>TRUNC(S25*S21,-1)</f>
        <v>8640</v>
      </c>
      <c r="O21" s="91"/>
      <c r="P21" s="212">
        <f>SUM(I21*N21)</f>
        <v>0</v>
      </c>
      <c r="R21" s="316">
        <v>0.48</v>
      </c>
      <c r="S21" s="316">
        <f>R21</f>
        <v>0.48</v>
      </c>
    </row>
    <row r="22" spans="1:19" ht="20.100000000000001" customHeight="1" x14ac:dyDescent="0.15">
      <c r="B22" s="329" t="s">
        <v>269</v>
      </c>
      <c r="C22" s="330"/>
      <c r="D22" s="330"/>
      <c r="E22" s="330"/>
      <c r="F22" s="330"/>
      <c r="G22" s="331"/>
      <c r="H22" s="305"/>
      <c r="I22" s="91"/>
      <c r="J22" s="217" t="s">
        <v>63</v>
      </c>
      <c r="K22" s="210">
        <f>TRUNC(R25*R22,-1)</f>
        <v>21600</v>
      </c>
      <c r="L22" s="46"/>
      <c r="M22" s="212">
        <f>SUM(I22*K22)</f>
        <v>0</v>
      </c>
      <c r="N22" s="243">
        <f>TRUNC(S25*S22,-1)</f>
        <v>21600</v>
      </c>
      <c r="O22" s="91"/>
      <c r="P22" s="212">
        <f>SUM(I22*N22)</f>
        <v>0</v>
      </c>
      <c r="R22" s="316">
        <v>1.2</v>
      </c>
      <c r="S22" s="316">
        <f>R22</f>
        <v>1.2</v>
      </c>
    </row>
    <row r="23" spans="1:19" ht="20.100000000000001" customHeight="1" x14ac:dyDescent="0.15">
      <c r="B23" s="329"/>
      <c r="C23" s="330"/>
      <c r="D23" s="330"/>
      <c r="E23" s="330"/>
      <c r="F23" s="330"/>
      <c r="G23" s="331"/>
      <c r="H23" s="305"/>
      <c r="I23" s="91"/>
      <c r="J23" s="217"/>
      <c r="K23" s="210"/>
      <c r="L23" s="46"/>
      <c r="M23" s="212"/>
      <c r="N23" s="214"/>
      <c r="O23" s="91"/>
      <c r="P23" s="212"/>
    </row>
    <row r="24" spans="1:19" ht="20.100000000000001" customHeight="1" x14ac:dyDescent="0.15">
      <c r="B24" s="329"/>
      <c r="C24" s="330"/>
      <c r="D24" s="330"/>
      <c r="E24" s="330"/>
      <c r="F24" s="330"/>
      <c r="G24" s="331"/>
      <c r="H24" s="305"/>
      <c r="I24" s="91"/>
      <c r="J24" s="218"/>
      <c r="K24" s="210"/>
      <c r="L24" s="46"/>
      <c r="M24" s="212"/>
      <c r="N24" s="214"/>
      <c r="O24" s="91"/>
      <c r="P24" s="212"/>
    </row>
    <row r="25" spans="1:19" ht="20.100000000000001" customHeight="1" x14ac:dyDescent="0.15">
      <c r="B25" s="384" t="s">
        <v>70</v>
      </c>
      <c r="C25" s="385"/>
      <c r="D25" s="385"/>
      <c r="E25" s="385"/>
      <c r="F25" s="385"/>
      <c r="G25" s="385"/>
      <c r="H25" s="385"/>
      <c r="I25" s="92"/>
      <c r="J25" s="236"/>
      <c r="K25" s="108"/>
      <c r="L25" s="15"/>
      <c r="M25" s="264">
        <f>SUM(M7:M24)</f>
        <v>0</v>
      </c>
      <c r="N25" s="109"/>
      <c r="O25" s="15"/>
      <c r="P25" s="264">
        <f>SUM(P7:P24)</f>
        <v>0</v>
      </c>
      <c r="R25" s="317">
        <f>見積総括書!Q17</f>
        <v>18000</v>
      </c>
      <c r="S25" s="317">
        <f>R25</f>
        <v>18000</v>
      </c>
    </row>
    <row r="26" spans="1:19" s="80" customFormat="1" ht="20.100000000000001" customHeight="1" x14ac:dyDescent="0.15">
      <c r="A26" s="75"/>
      <c r="B26" s="377" t="s">
        <v>72</v>
      </c>
      <c r="C26" s="378"/>
      <c r="D26" s="378"/>
      <c r="E26" s="378"/>
      <c r="F26" s="378"/>
      <c r="G26" s="378"/>
      <c r="H26" s="81"/>
      <c r="I26" s="93"/>
      <c r="J26" s="237" t="s">
        <v>13</v>
      </c>
      <c r="K26" s="77">
        <f>TRUNC(R25*R26,-1)</f>
        <v>6080</v>
      </c>
      <c r="L26" s="78"/>
      <c r="M26" s="41">
        <f>SUM(I26*K26)</f>
        <v>0</v>
      </c>
      <c r="N26" s="106">
        <f>TRUNC(R26*R25,-1)</f>
        <v>6080</v>
      </c>
      <c r="O26" s="78"/>
      <c r="P26" s="83">
        <f>SUM(I26*N26)</f>
        <v>0</v>
      </c>
      <c r="R26" s="316">
        <v>0.33800000000000002</v>
      </c>
      <c r="S26" s="316">
        <f>R26</f>
        <v>0.33800000000000002</v>
      </c>
    </row>
    <row r="27" spans="1:19" s="80" customFormat="1" ht="20.100000000000001" customHeight="1" x14ac:dyDescent="0.15">
      <c r="A27" s="75"/>
      <c r="B27" s="377" t="s">
        <v>73</v>
      </c>
      <c r="C27" s="378"/>
      <c r="D27" s="378"/>
      <c r="E27" s="378"/>
      <c r="F27" s="378"/>
      <c r="G27" s="378"/>
      <c r="H27" s="81"/>
      <c r="I27" s="93"/>
      <c r="J27" s="238" t="s">
        <v>13</v>
      </c>
      <c r="K27" s="77"/>
      <c r="L27" s="78"/>
      <c r="M27" s="41">
        <f>SUM(M25:M26)</f>
        <v>0</v>
      </c>
      <c r="N27" s="106"/>
      <c r="O27" s="78"/>
      <c r="P27" s="83">
        <f>SUM(P25:P26)</f>
        <v>0</v>
      </c>
      <c r="R27" s="316"/>
      <c r="S27" s="316"/>
    </row>
    <row r="28" spans="1:19" s="80" customFormat="1" ht="20.100000000000001" customHeight="1" x14ac:dyDescent="0.15">
      <c r="A28" s="75"/>
      <c r="B28" s="379" t="s">
        <v>71</v>
      </c>
      <c r="C28" s="380"/>
      <c r="D28" s="380"/>
      <c r="E28" s="380"/>
      <c r="F28" s="380"/>
      <c r="G28" s="380"/>
      <c r="H28" s="380"/>
      <c r="I28" s="90"/>
      <c r="J28" s="76"/>
      <c r="K28" s="76"/>
      <c r="L28" s="76"/>
      <c r="M28" s="84"/>
      <c r="N28" s="381">
        <f>SUM(M27+P27)</f>
        <v>0</v>
      </c>
      <c r="O28" s="382"/>
      <c r="P28" s="383"/>
      <c r="R28" s="316"/>
      <c r="S28" s="316"/>
    </row>
    <row r="29" spans="1:19" x14ac:dyDescent="0.15">
      <c r="A29" s="10"/>
      <c r="B29" s="350"/>
      <c r="C29" s="350"/>
      <c r="D29" s="350"/>
      <c r="E29" s="350"/>
      <c r="F29" s="350"/>
      <c r="G29" s="350"/>
      <c r="H29" s="350"/>
      <c r="I29" s="350"/>
      <c r="J29" s="350"/>
      <c r="K29" s="350"/>
      <c r="L29" s="350"/>
      <c r="M29" s="350"/>
      <c r="N29" s="103"/>
      <c r="O29" s="11"/>
      <c r="P29" s="103"/>
    </row>
  </sheetData>
  <sheetProtection formatColumns="0"/>
  <mergeCells count="38">
    <mergeCell ref="N5:P5"/>
    <mergeCell ref="L6:M6"/>
    <mergeCell ref="O6:P6"/>
    <mergeCell ref="E2:G2"/>
    <mergeCell ref="E3:I3"/>
    <mergeCell ref="N3:P3"/>
    <mergeCell ref="C3:D3"/>
    <mergeCell ref="H1:M1"/>
    <mergeCell ref="H5:H6"/>
    <mergeCell ref="K5:M5"/>
    <mergeCell ref="I5:I6"/>
    <mergeCell ref="J5:J6"/>
    <mergeCell ref="A5:A6"/>
    <mergeCell ref="B5:G6"/>
    <mergeCell ref="B7:G7"/>
    <mergeCell ref="B8:G8"/>
    <mergeCell ref="B15:G15"/>
    <mergeCell ref="B16:G16"/>
    <mergeCell ref="B9:G9"/>
    <mergeCell ref="B12:G12"/>
    <mergeCell ref="B10:G10"/>
    <mergeCell ref="B11:G11"/>
    <mergeCell ref="B13:G13"/>
    <mergeCell ref="B14:G14"/>
    <mergeCell ref="N28:P28"/>
    <mergeCell ref="B29:M29"/>
    <mergeCell ref="B26:G26"/>
    <mergeCell ref="B22:G22"/>
    <mergeCell ref="B23:G23"/>
    <mergeCell ref="B24:G24"/>
    <mergeCell ref="B25:H25"/>
    <mergeCell ref="B17:G17"/>
    <mergeCell ref="B21:G21"/>
    <mergeCell ref="B27:G27"/>
    <mergeCell ref="B28:H28"/>
    <mergeCell ref="B19:G19"/>
    <mergeCell ref="B20:G20"/>
    <mergeCell ref="B18:G18"/>
  </mergeCells>
  <phoneticPr fontId="2"/>
  <pageMargins left="0.59055118110236227" right="0.19685039370078741" top="0.59055118110236227" bottom="0.19685039370078741" header="0.31496062992125984" footer="0.31496062992125984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opLeftCell="A19" zoomScale="125" zoomScaleNormal="125" workbookViewId="0">
      <selection activeCell="I16" sqref="I16"/>
    </sheetView>
  </sheetViews>
  <sheetFormatPr defaultRowHeight="13.5" x14ac:dyDescent="0.15"/>
  <cols>
    <col min="1" max="1" width="1.625" style="1" customWidth="1"/>
    <col min="2" max="6" width="3.75" style="1" customWidth="1"/>
    <col min="7" max="7" width="8.125" style="1" customWidth="1"/>
    <col min="8" max="8" width="10.125" style="1" customWidth="1"/>
    <col min="9" max="9" width="6" style="88" customWidth="1"/>
    <col min="10" max="10" width="3.375" style="1" customWidth="1"/>
    <col min="11" max="11" width="8.125" style="101" customWidth="1"/>
    <col min="12" max="12" width="2.375" style="1" customWidth="1"/>
    <col min="13" max="13" width="12.125" style="101" customWidth="1"/>
    <col min="14" max="14" width="9.25" style="101" customWidth="1"/>
    <col min="15" max="15" width="1.375" style="1" customWidth="1"/>
    <col min="16" max="16" width="12.875" style="101" customWidth="1"/>
  </cols>
  <sheetData>
    <row r="1" spans="1:19" s="1" customFormat="1" ht="21" customHeight="1" x14ac:dyDescent="0.15">
      <c r="D1" s="179"/>
      <c r="E1" s="179"/>
      <c r="F1" s="179"/>
      <c r="G1" s="179"/>
      <c r="H1" s="339" t="s">
        <v>233</v>
      </c>
      <c r="I1" s="339"/>
      <c r="J1" s="339"/>
      <c r="K1" s="339"/>
      <c r="L1" s="339"/>
      <c r="M1" s="339"/>
      <c r="N1" s="179"/>
      <c r="O1" s="179"/>
      <c r="P1" s="98"/>
    </row>
    <row r="2" spans="1:19" s="1" customFormat="1" ht="15" customHeight="1" x14ac:dyDescent="0.15">
      <c r="D2" s="2"/>
      <c r="E2" s="395"/>
      <c r="F2" s="395"/>
      <c r="G2" s="395"/>
      <c r="I2" s="88"/>
      <c r="K2" s="101"/>
      <c r="M2" s="101"/>
      <c r="N2" s="101"/>
      <c r="P2" s="98"/>
    </row>
    <row r="3" spans="1:19" s="1" customFormat="1" ht="15" customHeight="1" x14ac:dyDescent="0.15">
      <c r="C3" s="333" t="s">
        <v>200</v>
      </c>
      <c r="D3" s="333"/>
      <c r="E3" s="396" t="s">
        <v>232</v>
      </c>
      <c r="F3" s="396"/>
      <c r="G3" s="396"/>
      <c r="H3" s="396"/>
      <c r="I3" s="396"/>
      <c r="K3" s="101"/>
      <c r="M3" s="102"/>
      <c r="N3" s="397"/>
      <c r="O3" s="397"/>
      <c r="P3" s="397"/>
    </row>
    <row r="4" spans="1:19" s="1" customFormat="1" ht="4.5" customHeight="1" x14ac:dyDescent="0.15">
      <c r="I4" s="88"/>
      <c r="K4" s="101"/>
      <c r="M4" s="101"/>
      <c r="N4" s="101"/>
      <c r="P4" s="101"/>
    </row>
    <row r="5" spans="1:19" x14ac:dyDescent="0.15">
      <c r="A5" s="386"/>
      <c r="B5" s="387" t="s">
        <v>12</v>
      </c>
      <c r="C5" s="388"/>
      <c r="D5" s="388"/>
      <c r="E5" s="388"/>
      <c r="F5" s="388"/>
      <c r="G5" s="388"/>
      <c r="H5" s="371" t="s">
        <v>3</v>
      </c>
      <c r="I5" s="391" t="s">
        <v>7</v>
      </c>
      <c r="J5" s="398" t="s">
        <v>8</v>
      </c>
      <c r="K5" s="340" t="s">
        <v>10</v>
      </c>
      <c r="L5" s="342"/>
      <c r="M5" s="341"/>
      <c r="N5" s="342" t="s">
        <v>74</v>
      </c>
      <c r="O5" s="342"/>
      <c r="P5" s="341"/>
    </row>
    <row r="6" spans="1:19" x14ac:dyDescent="0.15">
      <c r="A6" s="386"/>
      <c r="B6" s="389"/>
      <c r="C6" s="390"/>
      <c r="D6" s="390"/>
      <c r="E6" s="390"/>
      <c r="F6" s="390"/>
      <c r="G6" s="390"/>
      <c r="H6" s="373"/>
      <c r="I6" s="392"/>
      <c r="J6" s="399"/>
      <c r="K6" s="105" t="s">
        <v>201</v>
      </c>
      <c r="L6" s="346" t="s">
        <v>9</v>
      </c>
      <c r="M6" s="346"/>
      <c r="N6" s="107" t="s">
        <v>201</v>
      </c>
      <c r="O6" s="340" t="s">
        <v>9</v>
      </c>
      <c r="P6" s="341"/>
    </row>
    <row r="7" spans="1:19" ht="20.100000000000001" customHeight="1" x14ac:dyDescent="0.15">
      <c r="B7" s="347" t="s">
        <v>184</v>
      </c>
      <c r="C7" s="348"/>
      <c r="D7" s="348"/>
      <c r="E7" s="348"/>
      <c r="F7" s="348"/>
      <c r="G7" s="349"/>
      <c r="H7" s="16"/>
      <c r="I7" s="93"/>
      <c r="J7" s="219"/>
      <c r="K7" s="27"/>
      <c r="L7" s="48"/>
      <c r="M7" s="211"/>
      <c r="N7" s="242"/>
      <c r="O7" s="93"/>
      <c r="P7" s="211"/>
    </row>
    <row r="8" spans="1:19" ht="20.100000000000001" customHeight="1" x14ac:dyDescent="0.15">
      <c r="B8" s="329" t="s">
        <v>185</v>
      </c>
      <c r="C8" s="330"/>
      <c r="D8" s="330"/>
      <c r="E8" s="330"/>
      <c r="F8" s="330"/>
      <c r="G8" s="331"/>
      <c r="H8" s="18"/>
      <c r="I8" s="91"/>
      <c r="J8" s="222" t="s">
        <v>13</v>
      </c>
      <c r="K8" s="210">
        <f>TRUNC(R28*R8,-1)</f>
        <v>10000</v>
      </c>
      <c r="L8" s="46"/>
      <c r="M8" s="212">
        <f>SUM(I8*K8)</f>
        <v>0</v>
      </c>
      <c r="N8" s="243">
        <f>TRUNC(S28*S8,-1)</f>
        <v>14990</v>
      </c>
      <c r="O8" s="91"/>
      <c r="P8" s="212">
        <f>SUM(I8*N8)</f>
        <v>0</v>
      </c>
      <c r="R8">
        <v>0.55600000000000005</v>
      </c>
      <c r="S8">
        <v>0.83299999999999996</v>
      </c>
    </row>
    <row r="9" spans="1:19" ht="20.100000000000001" customHeight="1" x14ac:dyDescent="0.15">
      <c r="B9" s="329" t="s">
        <v>236</v>
      </c>
      <c r="C9" s="330"/>
      <c r="D9" s="330"/>
      <c r="E9" s="330"/>
      <c r="F9" s="330"/>
      <c r="G9" s="331"/>
      <c r="H9" s="18"/>
      <c r="I9" s="91"/>
      <c r="J9" s="222" t="s">
        <v>13</v>
      </c>
      <c r="K9" s="210">
        <f>TRUNC(R28*R9,-1)</f>
        <v>12000</v>
      </c>
      <c r="L9" s="46"/>
      <c r="M9" s="212">
        <f t="shared" ref="M9:M21" si="0">SUM(I9*K9)</f>
        <v>0</v>
      </c>
      <c r="N9" s="243">
        <f>TRUNC(S28*S9,-1)</f>
        <v>16990</v>
      </c>
      <c r="O9" s="91"/>
      <c r="P9" s="212">
        <f t="shared" ref="P9:P21" si="1">SUM(I9*N9)</f>
        <v>0</v>
      </c>
      <c r="R9">
        <v>0.66700000000000004</v>
      </c>
      <c r="S9">
        <v>0.94399999999999995</v>
      </c>
    </row>
    <row r="10" spans="1:19" ht="20.100000000000001" customHeight="1" x14ac:dyDescent="0.15">
      <c r="B10" s="329" t="s">
        <v>237</v>
      </c>
      <c r="C10" s="330"/>
      <c r="D10" s="330"/>
      <c r="E10" s="330"/>
      <c r="F10" s="330"/>
      <c r="G10" s="331"/>
      <c r="H10" s="18"/>
      <c r="I10" s="91"/>
      <c r="J10" s="222" t="s">
        <v>13</v>
      </c>
      <c r="K10" s="210">
        <f>TRUNC(R28*R10,-1)</f>
        <v>25000</v>
      </c>
      <c r="L10" s="46"/>
      <c r="M10" s="212">
        <f t="shared" si="0"/>
        <v>0</v>
      </c>
      <c r="N10" s="243">
        <f>TRUNC(S28*S10,-1)</f>
        <v>34920</v>
      </c>
      <c r="O10" s="91"/>
      <c r="P10" s="212">
        <f t="shared" si="1"/>
        <v>0</v>
      </c>
      <c r="R10">
        <v>1.389</v>
      </c>
      <c r="S10">
        <v>1.94</v>
      </c>
    </row>
    <row r="11" spans="1:19" ht="20.100000000000001" customHeight="1" x14ac:dyDescent="0.15">
      <c r="B11" s="329" t="s">
        <v>186</v>
      </c>
      <c r="C11" s="330"/>
      <c r="D11" s="330"/>
      <c r="E11" s="330"/>
      <c r="F11" s="330"/>
      <c r="G11" s="331"/>
      <c r="H11" s="18"/>
      <c r="I11" s="91"/>
      <c r="J11" s="222" t="s">
        <v>188</v>
      </c>
      <c r="K11" s="210">
        <f>TRUNC(R28*R11,-1)</f>
        <v>810</v>
      </c>
      <c r="L11" s="46"/>
      <c r="M11" s="212">
        <f t="shared" si="0"/>
        <v>0</v>
      </c>
      <c r="N11" s="243">
        <f>TRUNC(S28*S11,-1)</f>
        <v>810</v>
      </c>
      <c r="O11" s="91"/>
      <c r="P11" s="212">
        <f t="shared" si="1"/>
        <v>0</v>
      </c>
      <c r="R11">
        <v>4.4999999999999998E-2</v>
      </c>
      <c r="S11">
        <v>4.4999999999999998E-2</v>
      </c>
    </row>
    <row r="12" spans="1:19" ht="20.100000000000001" customHeight="1" x14ac:dyDescent="0.15">
      <c r="B12" s="329" t="s">
        <v>238</v>
      </c>
      <c r="C12" s="330"/>
      <c r="D12" s="330"/>
      <c r="E12" s="330"/>
      <c r="F12" s="330"/>
      <c r="G12" s="331"/>
      <c r="H12" s="18"/>
      <c r="I12" s="91"/>
      <c r="J12" s="222" t="s">
        <v>188</v>
      </c>
      <c r="K12" s="210">
        <f>TRUNC(R28*R12,-1)</f>
        <v>810</v>
      </c>
      <c r="L12" s="46"/>
      <c r="M12" s="212">
        <f t="shared" si="0"/>
        <v>0</v>
      </c>
      <c r="N12" s="243">
        <f>TRUNC(S28*S12,-1)</f>
        <v>810</v>
      </c>
      <c r="O12" s="91"/>
      <c r="P12" s="212">
        <f t="shared" si="1"/>
        <v>0</v>
      </c>
      <c r="R12">
        <v>4.4999999999999998E-2</v>
      </c>
      <c r="S12">
        <v>4.4999999999999998E-2</v>
      </c>
    </row>
    <row r="13" spans="1:19" ht="20.100000000000001" customHeight="1" x14ac:dyDescent="0.15">
      <c r="B13" s="329" t="s">
        <v>239</v>
      </c>
      <c r="C13" s="330"/>
      <c r="D13" s="330"/>
      <c r="E13" s="330"/>
      <c r="F13" s="330"/>
      <c r="G13" s="331"/>
      <c r="H13" s="18"/>
      <c r="I13" s="91"/>
      <c r="J13" s="222" t="s">
        <v>188</v>
      </c>
      <c r="K13" s="210">
        <f>TRUNC(R28*R13,-1)</f>
        <v>810</v>
      </c>
      <c r="L13" s="46"/>
      <c r="M13" s="212">
        <f t="shared" si="0"/>
        <v>0</v>
      </c>
      <c r="N13" s="243">
        <f>TRUNC(S28*S13,-1)</f>
        <v>810</v>
      </c>
      <c r="O13" s="91"/>
      <c r="P13" s="212">
        <f t="shared" si="1"/>
        <v>0</v>
      </c>
      <c r="R13">
        <v>4.4999999999999998E-2</v>
      </c>
      <c r="S13">
        <v>4.4999999999999998E-2</v>
      </c>
    </row>
    <row r="14" spans="1:19" ht="20.100000000000001" customHeight="1" x14ac:dyDescent="0.15">
      <c r="B14" s="329"/>
      <c r="C14" s="330"/>
      <c r="D14" s="330"/>
      <c r="E14" s="330"/>
      <c r="F14" s="330"/>
      <c r="G14" s="331"/>
      <c r="H14" s="18"/>
      <c r="I14" s="91"/>
      <c r="J14" s="222"/>
      <c r="K14" s="210"/>
      <c r="L14" s="46"/>
      <c r="M14" s="212"/>
      <c r="N14" s="243"/>
      <c r="O14" s="91"/>
      <c r="P14" s="212"/>
    </row>
    <row r="15" spans="1:19" ht="20.100000000000001" customHeight="1" x14ac:dyDescent="0.15">
      <c r="B15" s="457" t="s">
        <v>187</v>
      </c>
      <c r="C15" s="458"/>
      <c r="D15" s="458"/>
      <c r="E15" s="458"/>
      <c r="F15" s="458"/>
      <c r="G15" s="459"/>
      <c r="H15" s="18"/>
      <c r="I15" s="91"/>
      <c r="J15" s="222"/>
      <c r="K15" s="210"/>
      <c r="L15" s="46"/>
      <c r="M15" s="212"/>
      <c r="N15" s="243"/>
      <c r="O15" s="91"/>
      <c r="P15" s="212"/>
    </row>
    <row r="16" spans="1:19" ht="20.100000000000001" customHeight="1" x14ac:dyDescent="0.15">
      <c r="B16" s="329" t="s">
        <v>185</v>
      </c>
      <c r="C16" s="330"/>
      <c r="D16" s="330"/>
      <c r="E16" s="330"/>
      <c r="F16" s="330"/>
      <c r="G16" s="331"/>
      <c r="H16" s="18"/>
      <c r="I16" s="91"/>
      <c r="J16" s="222" t="s">
        <v>13</v>
      </c>
      <c r="K16" s="210">
        <f>TRUNC(R28*R16,-1)</f>
        <v>10000</v>
      </c>
      <c r="L16" s="46"/>
      <c r="M16" s="212">
        <f t="shared" si="0"/>
        <v>0</v>
      </c>
      <c r="N16" s="243">
        <f>TRUNC(S28*S16,-1)</f>
        <v>14990</v>
      </c>
      <c r="O16" s="91"/>
      <c r="P16" s="212">
        <f t="shared" si="1"/>
        <v>0</v>
      </c>
      <c r="R16">
        <v>0.55600000000000005</v>
      </c>
      <c r="S16">
        <v>0.83299999999999996</v>
      </c>
    </row>
    <row r="17" spans="1:19" ht="20.100000000000001" customHeight="1" x14ac:dyDescent="0.15">
      <c r="B17" s="329" t="s">
        <v>235</v>
      </c>
      <c r="C17" s="330"/>
      <c r="D17" s="330"/>
      <c r="E17" s="330"/>
      <c r="F17" s="330"/>
      <c r="G17" s="331"/>
      <c r="H17" s="18"/>
      <c r="I17" s="91"/>
      <c r="J17" s="222" t="s">
        <v>13</v>
      </c>
      <c r="K17" s="210">
        <f>TRUNC(R28*R17,-1)</f>
        <v>12000</v>
      </c>
      <c r="L17" s="46"/>
      <c r="M17" s="212">
        <f t="shared" si="0"/>
        <v>0</v>
      </c>
      <c r="N17" s="243">
        <f>TRUNC(S28*S17,-1)</f>
        <v>16990</v>
      </c>
      <c r="O17" s="91"/>
      <c r="P17" s="212">
        <f t="shared" si="1"/>
        <v>0</v>
      </c>
      <c r="R17">
        <v>0.66700000000000004</v>
      </c>
      <c r="S17">
        <v>0.94399999999999995</v>
      </c>
    </row>
    <row r="18" spans="1:19" ht="20.100000000000001" customHeight="1" x14ac:dyDescent="0.15">
      <c r="B18" s="329" t="s">
        <v>240</v>
      </c>
      <c r="C18" s="330"/>
      <c r="D18" s="330"/>
      <c r="E18" s="330"/>
      <c r="F18" s="330"/>
      <c r="G18" s="331"/>
      <c r="H18" s="18"/>
      <c r="I18" s="91"/>
      <c r="J18" s="222" t="s">
        <v>13</v>
      </c>
      <c r="K18" s="210">
        <f>TRUNC(R28*R18,-1)</f>
        <v>25000</v>
      </c>
      <c r="L18" s="46"/>
      <c r="M18" s="212">
        <f t="shared" si="0"/>
        <v>0</v>
      </c>
      <c r="N18" s="243">
        <f>TRUNC(S28*S18,-1)</f>
        <v>34920</v>
      </c>
      <c r="O18" s="91"/>
      <c r="P18" s="212">
        <f t="shared" si="1"/>
        <v>0</v>
      </c>
      <c r="R18">
        <v>1.389</v>
      </c>
      <c r="S18">
        <v>1.94</v>
      </c>
    </row>
    <row r="19" spans="1:19" ht="20.100000000000001" customHeight="1" x14ac:dyDescent="0.15">
      <c r="B19" s="329" t="s">
        <v>186</v>
      </c>
      <c r="C19" s="330"/>
      <c r="D19" s="330"/>
      <c r="E19" s="330"/>
      <c r="F19" s="330"/>
      <c r="G19" s="331"/>
      <c r="H19" s="18"/>
      <c r="I19" s="91"/>
      <c r="J19" s="222" t="s">
        <v>188</v>
      </c>
      <c r="K19" s="210">
        <f>TRUNC(R28*R19,-1)</f>
        <v>810</v>
      </c>
      <c r="L19" s="46"/>
      <c r="M19" s="212">
        <f t="shared" si="0"/>
        <v>0</v>
      </c>
      <c r="N19" s="243">
        <f>TRUNC(S28*S19,-1)</f>
        <v>810</v>
      </c>
      <c r="O19" s="91"/>
      <c r="P19" s="212">
        <f t="shared" si="1"/>
        <v>0</v>
      </c>
      <c r="R19">
        <v>4.4999999999999998E-2</v>
      </c>
      <c r="S19">
        <v>4.4999999999999998E-2</v>
      </c>
    </row>
    <row r="20" spans="1:19" ht="20.100000000000001" customHeight="1" x14ac:dyDescent="0.15">
      <c r="B20" s="329" t="s">
        <v>238</v>
      </c>
      <c r="C20" s="330"/>
      <c r="D20" s="330"/>
      <c r="E20" s="330"/>
      <c r="F20" s="330"/>
      <c r="G20" s="331"/>
      <c r="H20" s="18"/>
      <c r="I20" s="91"/>
      <c r="J20" s="222" t="s">
        <v>188</v>
      </c>
      <c r="K20" s="210">
        <f>TRUNC(R28*R20,-1)</f>
        <v>810</v>
      </c>
      <c r="L20" s="46"/>
      <c r="M20" s="212">
        <f t="shared" si="0"/>
        <v>0</v>
      </c>
      <c r="N20" s="243">
        <f>TRUNC(S28*S20,-1)</f>
        <v>810</v>
      </c>
      <c r="O20" s="91"/>
      <c r="P20" s="212">
        <f t="shared" si="1"/>
        <v>0</v>
      </c>
      <c r="R20">
        <v>4.4999999999999998E-2</v>
      </c>
      <c r="S20">
        <v>4.4999999999999998E-2</v>
      </c>
    </row>
    <row r="21" spans="1:19" ht="20.100000000000001" customHeight="1" x14ac:dyDescent="0.15">
      <c r="B21" s="329" t="s">
        <v>239</v>
      </c>
      <c r="C21" s="330"/>
      <c r="D21" s="330"/>
      <c r="E21" s="330"/>
      <c r="F21" s="330"/>
      <c r="G21" s="331"/>
      <c r="H21" s="18"/>
      <c r="I21" s="91"/>
      <c r="J21" s="222" t="s">
        <v>188</v>
      </c>
      <c r="K21" s="210">
        <f>TRUNC(R28*R21,-1)</f>
        <v>810</v>
      </c>
      <c r="L21" s="46"/>
      <c r="M21" s="212">
        <f t="shared" si="0"/>
        <v>0</v>
      </c>
      <c r="N21" s="243">
        <f>TRUNC(S28*S21,-1)</f>
        <v>810</v>
      </c>
      <c r="O21" s="91"/>
      <c r="P21" s="212">
        <f t="shared" si="1"/>
        <v>0</v>
      </c>
      <c r="R21">
        <v>4.4999999999999998E-2</v>
      </c>
      <c r="S21">
        <v>4.4999999999999998E-2</v>
      </c>
    </row>
    <row r="22" spans="1:19" ht="20.100000000000001" customHeight="1" x14ac:dyDescent="0.15">
      <c r="B22" s="329"/>
      <c r="C22" s="330"/>
      <c r="D22" s="330"/>
      <c r="E22" s="330"/>
      <c r="F22" s="330"/>
      <c r="G22" s="331"/>
      <c r="H22" s="18"/>
      <c r="I22" s="91"/>
      <c r="J22" s="222"/>
      <c r="K22" s="210"/>
      <c r="L22" s="46"/>
      <c r="M22" s="212"/>
      <c r="N22" s="214"/>
      <c r="O22" s="91"/>
      <c r="P22" s="212"/>
    </row>
    <row r="23" spans="1:19" ht="20.100000000000001" customHeight="1" x14ac:dyDescent="0.15">
      <c r="B23" s="329" t="s">
        <v>24</v>
      </c>
      <c r="C23" s="330"/>
      <c r="D23" s="330"/>
      <c r="E23" s="330"/>
      <c r="F23" s="330"/>
      <c r="G23" s="331"/>
      <c r="H23" s="18"/>
      <c r="I23" s="91"/>
      <c r="J23" s="222" t="s">
        <v>13</v>
      </c>
      <c r="K23" s="210"/>
      <c r="L23" s="46"/>
      <c r="M23" s="212"/>
      <c r="N23" s="214">
        <f>TRUNC(S28*S23,-1)</f>
        <v>1800</v>
      </c>
      <c r="O23" s="91"/>
      <c r="P23" s="212">
        <f>SUM(I23*N23)</f>
        <v>0</v>
      </c>
      <c r="S23">
        <v>0.1</v>
      </c>
    </row>
    <row r="24" spans="1:19" ht="20.100000000000001" customHeight="1" x14ac:dyDescent="0.15">
      <c r="B24" s="329"/>
      <c r="C24" s="330"/>
      <c r="D24" s="330"/>
      <c r="E24" s="330"/>
      <c r="F24" s="330"/>
      <c r="G24" s="331"/>
      <c r="H24" s="18"/>
      <c r="I24" s="91"/>
      <c r="J24" s="222"/>
      <c r="K24" s="210"/>
      <c r="L24" s="46"/>
      <c r="M24" s="212"/>
      <c r="N24" s="214"/>
      <c r="O24" s="91"/>
      <c r="P24" s="212"/>
    </row>
    <row r="25" spans="1:19" ht="20.100000000000001" customHeight="1" x14ac:dyDescent="0.15">
      <c r="B25" s="329"/>
      <c r="C25" s="330"/>
      <c r="D25" s="330"/>
      <c r="E25" s="330"/>
      <c r="F25" s="330"/>
      <c r="G25" s="331"/>
      <c r="H25" s="18"/>
      <c r="I25" s="91"/>
      <c r="J25" s="222"/>
      <c r="K25" s="210"/>
      <c r="L25" s="46"/>
      <c r="M25" s="212"/>
      <c r="N25" s="214"/>
      <c r="O25" s="91"/>
      <c r="P25" s="212"/>
    </row>
    <row r="26" spans="1:19" ht="20.100000000000001" customHeight="1" x14ac:dyDescent="0.15">
      <c r="B26" s="329"/>
      <c r="C26" s="330"/>
      <c r="D26" s="330"/>
      <c r="E26" s="330"/>
      <c r="F26" s="330"/>
      <c r="G26" s="331"/>
      <c r="H26" s="18"/>
      <c r="I26" s="91"/>
      <c r="J26" s="222"/>
      <c r="K26" s="210"/>
      <c r="L26" s="46"/>
      <c r="M26" s="212"/>
      <c r="N26" s="214"/>
      <c r="O26" s="91"/>
      <c r="P26" s="212"/>
    </row>
    <row r="27" spans="1:19" ht="20.100000000000001" customHeight="1" x14ac:dyDescent="0.15">
      <c r="B27" s="329"/>
      <c r="C27" s="330"/>
      <c r="D27" s="330"/>
      <c r="E27" s="330"/>
      <c r="F27" s="330"/>
      <c r="G27" s="331"/>
      <c r="H27" s="18"/>
      <c r="I27" s="91"/>
      <c r="J27" s="223"/>
      <c r="K27" s="210"/>
      <c r="L27" s="46"/>
      <c r="M27" s="212"/>
      <c r="N27" s="214"/>
      <c r="O27" s="91"/>
      <c r="P27" s="212"/>
    </row>
    <row r="28" spans="1:19" ht="20.100000000000001" customHeight="1" x14ac:dyDescent="0.15">
      <c r="B28" s="384" t="s">
        <v>70</v>
      </c>
      <c r="C28" s="385"/>
      <c r="D28" s="385"/>
      <c r="E28" s="385"/>
      <c r="F28" s="385"/>
      <c r="G28" s="385"/>
      <c r="H28" s="385"/>
      <c r="I28" s="92"/>
      <c r="J28" s="226"/>
      <c r="K28" s="151"/>
      <c r="L28" s="151"/>
      <c r="M28" s="264">
        <f>SUM(M7:M27)</f>
        <v>0</v>
      </c>
      <c r="N28" s="269"/>
      <c r="O28" s="151"/>
      <c r="P28" s="264">
        <f>SUM(P7:P27)</f>
        <v>0</v>
      </c>
      <c r="R28">
        <f>見積総括書!Q17</f>
        <v>18000</v>
      </c>
      <c r="S28">
        <f>見積総括書!R17</f>
        <v>18000</v>
      </c>
    </row>
    <row r="29" spans="1:19" s="80" customFormat="1" ht="20.100000000000001" customHeight="1" x14ac:dyDescent="0.15">
      <c r="A29" s="75"/>
      <c r="B29" s="377" t="s">
        <v>72</v>
      </c>
      <c r="C29" s="378"/>
      <c r="D29" s="378"/>
      <c r="E29" s="378"/>
      <c r="F29" s="378"/>
      <c r="G29" s="378"/>
      <c r="H29" s="81"/>
      <c r="I29" s="93"/>
      <c r="J29" s="227" t="s">
        <v>13</v>
      </c>
      <c r="K29" s="77">
        <v>20000</v>
      </c>
      <c r="L29" s="78"/>
      <c r="M29" s="41">
        <f>SUM(I29*K29)</f>
        <v>0</v>
      </c>
      <c r="N29" s="106">
        <v>20000</v>
      </c>
      <c r="O29" s="78"/>
      <c r="P29" s="83">
        <f>SUM(I29*N29)</f>
        <v>0</v>
      </c>
    </row>
    <row r="30" spans="1:19" s="80" customFormat="1" ht="20.100000000000001" customHeight="1" x14ac:dyDescent="0.15">
      <c r="A30" s="75"/>
      <c r="B30" s="377" t="s">
        <v>73</v>
      </c>
      <c r="C30" s="378"/>
      <c r="D30" s="378"/>
      <c r="E30" s="378"/>
      <c r="F30" s="378"/>
      <c r="G30" s="378"/>
      <c r="H30" s="81"/>
      <c r="I30" s="93"/>
      <c r="J30" s="228" t="s">
        <v>13</v>
      </c>
      <c r="K30" s="77"/>
      <c r="L30" s="78"/>
      <c r="M30" s="41">
        <f>SUM(M28:M29)</f>
        <v>0</v>
      </c>
      <c r="N30" s="106"/>
      <c r="O30" s="78"/>
      <c r="P30" s="83">
        <f>SUM(P28:P29)</f>
        <v>0</v>
      </c>
    </row>
    <row r="31" spans="1:19" s="80" customFormat="1" ht="20.100000000000001" customHeight="1" x14ac:dyDescent="0.15">
      <c r="A31" s="75"/>
      <c r="B31" s="379" t="s">
        <v>71</v>
      </c>
      <c r="C31" s="380"/>
      <c r="D31" s="380"/>
      <c r="E31" s="380"/>
      <c r="F31" s="380"/>
      <c r="G31" s="380"/>
      <c r="H31" s="380"/>
      <c r="I31" s="90"/>
      <c r="J31" s="76"/>
      <c r="K31" s="76"/>
      <c r="L31" s="76"/>
      <c r="M31" s="84"/>
      <c r="N31" s="381">
        <f>SUM(M30+P30)</f>
        <v>0</v>
      </c>
      <c r="O31" s="382"/>
      <c r="P31" s="383"/>
    </row>
    <row r="32" spans="1:19" x14ac:dyDescent="0.15">
      <c r="A32" s="10"/>
      <c r="B32" s="350"/>
      <c r="C32" s="350"/>
      <c r="D32" s="350"/>
      <c r="E32" s="350"/>
      <c r="F32" s="350"/>
      <c r="G32" s="350"/>
      <c r="H32" s="350"/>
      <c r="I32" s="350"/>
      <c r="J32" s="350"/>
      <c r="K32" s="350"/>
      <c r="L32" s="350"/>
      <c r="M32" s="350"/>
      <c r="N32" s="103"/>
      <c r="O32" s="11"/>
      <c r="P32" s="103"/>
    </row>
    <row r="33" spans="15:16" x14ac:dyDescent="0.15">
      <c r="O33" s="141"/>
      <c r="P33" s="148"/>
    </row>
  </sheetData>
  <sheetProtection formatColumns="0"/>
  <mergeCells count="41">
    <mergeCell ref="N3:P3"/>
    <mergeCell ref="J5:J6"/>
    <mergeCell ref="H5:H6"/>
    <mergeCell ref="K5:M5"/>
    <mergeCell ref="N5:P5"/>
    <mergeCell ref="L6:M6"/>
    <mergeCell ref="O6:P6"/>
    <mergeCell ref="I5:I6"/>
    <mergeCell ref="B32:M32"/>
    <mergeCell ref="B29:G29"/>
    <mergeCell ref="B25:G25"/>
    <mergeCell ref="B26:G26"/>
    <mergeCell ref="B27:G27"/>
    <mergeCell ref="E2:G2"/>
    <mergeCell ref="E3:I3"/>
    <mergeCell ref="B16:G16"/>
    <mergeCell ref="B31:H31"/>
    <mergeCell ref="A5:A6"/>
    <mergeCell ref="B5:G6"/>
    <mergeCell ref="B8:G8"/>
    <mergeCell ref="B9:G9"/>
    <mergeCell ref="B7:G7"/>
    <mergeCell ref="B14:G14"/>
    <mergeCell ref="N31:P31"/>
    <mergeCell ref="B11:G11"/>
    <mergeCell ref="B23:G23"/>
    <mergeCell ref="B24:G24"/>
    <mergeCell ref="B21:G21"/>
    <mergeCell ref="B22:G22"/>
    <mergeCell ref="B20:G20"/>
    <mergeCell ref="B19:G19"/>
    <mergeCell ref="B15:G15"/>
    <mergeCell ref="B12:G12"/>
    <mergeCell ref="H1:M1"/>
    <mergeCell ref="B28:H28"/>
    <mergeCell ref="C3:D3"/>
    <mergeCell ref="B30:G30"/>
    <mergeCell ref="B10:G10"/>
    <mergeCell ref="B17:G17"/>
    <mergeCell ref="B18:G18"/>
    <mergeCell ref="B13:G13"/>
  </mergeCells>
  <phoneticPr fontId="2"/>
  <pageMargins left="0.59055118110236227" right="0.19685039370078741" top="0.59055118110236227" bottom="0.19685039370078741" header="0.31496062992125984" footer="0.31496062992125984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opLeftCell="A7" zoomScale="125" zoomScaleNormal="125" workbookViewId="0">
      <selection activeCell="P30" sqref="P30"/>
    </sheetView>
  </sheetViews>
  <sheetFormatPr defaultRowHeight="13.5" x14ac:dyDescent="0.15"/>
  <cols>
    <col min="1" max="1" width="1.625" style="1" customWidth="1"/>
    <col min="2" max="6" width="3.75" style="1" customWidth="1"/>
    <col min="7" max="7" width="8.125" style="1" customWidth="1"/>
    <col min="8" max="8" width="10.125" style="1" customWidth="1"/>
    <col min="9" max="9" width="6" style="88" customWidth="1"/>
    <col min="10" max="10" width="3.375" style="1" customWidth="1"/>
    <col min="11" max="11" width="8.125" style="101" customWidth="1"/>
    <col min="12" max="12" width="1.375" style="1" customWidth="1"/>
    <col min="13" max="13" width="12.125" style="101" customWidth="1"/>
    <col min="14" max="14" width="9.375" style="101" customWidth="1"/>
    <col min="15" max="15" width="1.5" style="1" customWidth="1"/>
    <col min="16" max="16" width="12.75" style="101" customWidth="1"/>
  </cols>
  <sheetData>
    <row r="1" spans="1:16" s="1" customFormat="1" ht="21" customHeight="1" x14ac:dyDescent="0.15">
      <c r="D1" s="179"/>
      <c r="E1" s="179"/>
      <c r="F1" s="179"/>
      <c r="G1" s="179"/>
      <c r="H1" s="339" t="s">
        <v>233</v>
      </c>
      <c r="I1" s="339"/>
      <c r="J1" s="339"/>
      <c r="K1" s="339"/>
      <c r="L1" s="339"/>
      <c r="M1" s="339"/>
      <c r="N1" s="179"/>
      <c r="O1" s="179"/>
      <c r="P1" s="98"/>
    </row>
    <row r="2" spans="1:16" s="1" customFormat="1" ht="15" customHeight="1" x14ac:dyDescent="0.15">
      <c r="D2" s="2"/>
      <c r="E2" s="395"/>
      <c r="F2" s="395"/>
      <c r="G2" s="395"/>
      <c r="I2" s="88"/>
      <c r="K2" s="101"/>
      <c r="M2" s="101"/>
      <c r="N2" s="101"/>
      <c r="P2" s="98"/>
    </row>
    <row r="3" spans="1:16" s="1" customFormat="1" ht="15" customHeight="1" x14ac:dyDescent="0.15">
      <c r="C3" s="333" t="s">
        <v>200</v>
      </c>
      <c r="D3" s="333"/>
      <c r="E3" s="396"/>
      <c r="F3" s="396"/>
      <c r="G3" s="396"/>
      <c r="H3" s="396"/>
      <c r="I3" s="396"/>
      <c r="K3" s="101"/>
      <c r="M3" s="102"/>
      <c r="N3" s="397"/>
      <c r="O3" s="397"/>
      <c r="P3" s="397"/>
    </row>
    <row r="4" spans="1:16" s="1" customFormat="1" ht="6" customHeight="1" x14ac:dyDescent="0.15">
      <c r="I4" s="88"/>
      <c r="K4" s="101"/>
      <c r="M4" s="101"/>
      <c r="N4" s="101"/>
      <c r="P4" s="101"/>
    </row>
    <row r="5" spans="1:16" x14ac:dyDescent="0.15">
      <c r="A5" s="386"/>
      <c r="B5" s="387" t="s">
        <v>12</v>
      </c>
      <c r="C5" s="388"/>
      <c r="D5" s="388"/>
      <c r="E5" s="388"/>
      <c r="F5" s="388"/>
      <c r="G5" s="388"/>
      <c r="H5" s="371" t="s">
        <v>3</v>
      </c>
      <c r="I5" s="391" t="s">
        <v>7</v>
      </c>
      <c r="J5" s="398" t="s">
        <v>8</v>
      </c>
      <c r="K5" s="340" t="s">
        <v>10</v>
      </c>
      <c r="L5" s="342"/>
      <c r="M5" s="341"/>
      <c r="N5" s="342" t="s">
        <v>74</v>
      </c>
      <c r="O5" s="342"/>
      <c r="P5" s="341"/>
    </row>
    <row r="6" spans="1:16" x14ac:dyDescent="0.15">
      <c r="A6" s="386"/>
      <c r="B6" s="389"/>
      <c r="C6" s="390"/>
      <c r="D6" s="390"/>
      <c r="E6" s="390"/>
      <c r="F6" s="390"/>
      <c r="G6" s="390"/>
      <c r="H6" s="373"/>
      <c r="I6" s="392"/>
      <c r="J6" s="399"/>
      <c r="K6" s="105" t="s">
        <v>201</v>
      </c>
      <c r="L6" s="346" t="s">
        <v>9</v>
      </c>
      <c r="M6" s="346"/>
      <c r="N6" s="107" t="s">
        <v>201</v>
      </c>
      <c r="O6" s="340" t="s">
        <v>9</v>
      </c>
      <c r="P6" s="341"/>
    </row>
    <row r="7" spans="1:16" ht="20.100000000000001" customHeight="1" x14ac:dyDescent="0.15">
      <c r="B7" s="347"/>
      <c r="C7" s="348"/>
      <c r="D7" s="348"/>
      <c r="E7" s="348"/>
      <c r="F7" s="348"/>
      <c r="G7" s="349"/>
      <c r="H7" s="16"/>
      <c r="I7" s="93"/>
      <c r="J7" s="219"/>
      <c r="K7" s="27"/>
      <c r="L7" s="48"/>
      <c r="M7" s="211"/>
      <c r="N7" s="242"/>
      <c r="O7" s="93"/>
      <c r="P7" s="211"/>
    </row>
    <row r="8" spans="1:16" ht="20.100000000000001" customHeight="1" x14ac:dyDescent="0.15">
      <c r="B8" s="329"/>
      <c r="C8" s="330"/>
      <c r="D8" s="330"/>
      <c r="E8" s="330"/>
      <c r="F8" s="330"/>
      <c r="G8" s="331"/>
      <c r="H8" s="18"/>
      <c r="I8" s="91"/>
      <c r="J8" s="222"/>
      <c r="K8" s="210"/>
      <c r="L8" s="46"/>
      <c r="M8" s="212"/>
      <c r="N8" s="243"/>
      <c r="O8" s="91"/>
      <c r="P8" s="212"/>
    </row>
    <row r="9" spans="1:16" ht="20.100000000000001" customHeight="1" x14ac:dyDescent="0.15">
      <c r="B9" s="329"/>
      <c r="C9" s="330"/>
      <c r="D9" s="330"/>
      <c r="E9" s="330"/>
      <c r="F9" s="330"/>
      <c r="G9" s="331"/>
      <c r="H9" s="18"/>
      <c r="I9" s="91"/>
      <c r="J9" s="222"/>
      <c r="K9" s="210"/>
      <c r="L9" s="46"/>
      <c r="M9" s="212"/>
      <c r="N9" s="243"/>
      <c r="O9" s="91"/>
      <c r="P9" s="212"/>
    </row>
    <row r="10" spans="1:16" ht="20.100000000000001" customHeight="1" x14ac:dyDescent="0.15">
      <c r="B10" s="329"/>
      <c r="C10" s="330"/>
      <c r="D10" s="330"/>
      <c r="E10" s="330"/>
      <c r="F10" s="330"/>
      <c r="G10" s="331"/>
      <c r="H10" s="18"/>
      <c r="I10" s="91"/>
      <c r="J10" s="222"/>
      <c r="K10" s="210"/>
      <c r="L10" s="46"/>
      <c r="M10" s="212"/>
      <c r="N10" s="243"/>
      <c r="O10" s="91"/>
      <c r="P10" s="212"/>
    </row>
    <row r="11" spans="1:16" ht="20.100000000000001" customHeight="1" x14ac:dyDescent="0.15">
      <c r="B11" s="329"/>
      <c r="C11" s="330"/>
      <c r="D11" s="330"/>
      <c r="E11" s="330"/>
      <c r="F11" s="330"/>
      <c r="G11" s="331"/>
      <c r="H11" s="18"/>
      <c r="I11" s="91"/>
      <c r="J11" s="222"/>
      <c r="K11" s="210"/>
      <c r="L11" s="46"/>
      <c r="M11" s="212"/>
      <c r="N11" s="243"/>
      <c r="O11" s="91"/>
      <c r="P11" s="212"/>
    </row>
    <row r="12" spans="1:16" ht="20.100000000000001" customHeight="1" x14ac:dyDescent="0.15">
      <c r="B12" s="329"/>
      <c r="C12" s="330"/>
      <c r="D12" s="330"/>
      <c r="E12" s="330"/>
      <c r="F12" s="330"/>
      <c r="G12" s="331"/>
      <c r="H12" s="18"/>
      <c r="I12" s="91"/>
      <c r="J12" s="222"/>
      <c r="K12" s="210"/>
      <c r="L12" s="46"/>
      <c r="M12" s="212"/>
      <c r="N12" s="243"/>
      <c r="O12" s="91"/>
      <c r="P12" s="212"/>
    </row>
    <row r="13" spans="1:16" ht="20.100000000000001" customHeight="1" x14ac:dyDescent="0.15">
      <c r="B13" s="329"/>
      <c r="C13" s="330"/>
      <c r="D13" s="330"/>
      <c r="E13" s="330"/>
      <c r="F13" s="330"/>
      <c r="G13" s="331"/>
      <c r="H13" s="18"/>
      <c r="I13" s="91"/>
      <c r="J13" s="222"/>
      <c r="K13" s="210"/>
      <c r="L13" s="46"/>
      <c r="M13" s="212"/>
      <c r="N13" s="243"/>
      <c r="O13" s="91"/>
      <c r="P13" s="212"/>
    </row>
    <row r="14" spans="1:16" ht="20.100000000000001" customHeight="1" x14ac:dyDescent="0.15">
      <c r="B14" s="329"/>
      <c r="C14" s="330"/>
      <c r="D14" s="330"/>
      <c r="E14" s="330"/>
      <c r="F14" s="330"/>
      <c r="G14" s="331"/>
      <c r="H14" s="18"/>
      <c r="I14" s="91"/>
      <c r="J14" s="222"/>
      <c r="K14" s="210"/>
      <c r="L14" s="46"/>
      <c r="M14" s="212"/>
      <c r="N14" s="243"/>
      <c r="O14" s="91"/>
      <c r="P14" s="212"/>
    </row>
    <row r="15" spans="1:16" ht="20.100000000000001" customHeight="1" x14ac:dyDescent="0.15">
      <c r="B15" s="329"/>
      <c r="C15" s="330"/>
      <c r="D15" s="330"/>
      <c r="E15" s="330"/>
      <c r="F15" s="330"/>
      <c r="G15" s="331"/>
      <c r="H15" s="18"/>
      <c r="I15" s="91"/>
      <c r="J15" s="222"/>
      <c r="K15" s="210"/>
      <c r="L15" s="46"/>
      <c r="M15" s="212"/>
      <c r="N15" s="243"/>
      <c r="O15" s="91"/>
      <c r="P15" s="212"/>
    </row>
    <row r="16" spans="1:16" ht="20.100000000000001" customHeight="1" x14ac:dyDescent="0.15">
      <c r="B16" s="329"/>
      <c r="C16" s="330"/>
      <c r="D16" s="330"/>
      <c r="E16" s="330"/>
      <c r="F16" s="330"/>
      <c r="G16" s="331"/>
      <c r="H16" s="18"/>
      <c r="I16" s="91"/>
      <c r="J16" s="222"/>
      <c r="K16" s="210"/>
      <c r="L16" s="46"/>
      <c r="M16" s="212"/>
      <c r="N16" s="243"/>
      <c r="O16" s="91"/>
      <c r="P16" s="212"/>
    </row>
    <row r="17" spans="1:19" ht="20.100000000000001" customHeight="1" x14ac:dyDescent="0.15">
      <c r="B17" s="329"/>
      <c r="C17" s="330"/>
      <c r="D17" s="330"/>
      <c r="E17" s="330"/>
      <c r="F17" s="330"/>
      <c r="G17" s="331"/>
      <c r="H17" s="18"/>
      <c r="I17" s="91"/>
      <c r="J17" s="222"/>
      <c r="K17" s="210"/>
      <c r="L17" s="46"/>
      <c r="M17" s="212"/>
      <c r="N17" s="243"/>
      <c r="O17" s="91"/>
      <c r="P17" s="212"/>
    </row>
    <row r="18" spans="1:19" ht="20.100000000000001" customHeight="1" x14ac:dyDescent="0.15">
      <c r="B18" s="329"/>
      <c r="C18" s="330"/>
      <c r="D18" s="330"/>
      <c r="E18" s="330"/>
      <c r="F18" s="330"/>
      <c r="G18" s="331"/>
      <c r="H18" s="18"/>
      <c r="I18" s="91"/>
      <c r="J18" s="222"/>
      <c r="K18" s="210"/>
      <c r="L18" s="46"/>
      <c r="M18" s="212"/>
      <c r="N18" s="243"/>
      <c r="O18" s="91"/>
      <c r="P18" s="212"/>
    </row>
    <row r="19" spans="1:19" ht="20.100000000000001" customHeight="1" x14ac:dyDescent="0.15">
      <c r="B19" s="329"/>
      <c r="C19" s="330"/>
      <c r="D19" s="330"/>
      <c r="E19" s="330"/>
      <c r="F19" s="330"/>
      <c r="G19" s="331"/>
      <c r="H19" s="18"/>
      <c r="I19" s="91"/>
      <c r="J19" s="222"/>
      <c r="K19" s="210"/>
      <c r="L19" s="46"/>
      <c r="M19" s="212"/>
      <c r="N19" s="214"/>
      <c r="O19" s="91"/>
      <c r="P19" s="212"/>
    </row>
    <row r="20" spans="1:19" ht="20.100000000000001" customHeight="1" x14ac:dyDescent="0.15">
      <c r="B20" s="329"/>
      <c r="C20" s="330"/>
      <c r="D20" s="330"/>
      <c r="E20" s="330"/>
      <c r="F20" s="330"/>
      <c r="G20" s="331"/>
      <c r="H20" s="18"/>
      <c r="I20" s="91"/>
      <c r="J20" s="222"/>
      <c r="K20" s="210"/>
      <c r="L20" s="46"/>
      <c r="M20" s="212"/>
      <c r="N20" s="214"/>
      <c r="O20" s="91"/>
      <c r="P20" s="212"/>
    </row>
    <row r="21" spans="1:19" ht="20.100000000000001" customHeight="1" x14ac:dyDescent="0.15">
      <c r="B21" s="329"/>
      <c r="C21" s="330"/>
      <c r="D21" s="330"/>
      <c r="E21" s="330"/>
      <c r="F21" s="330"/>
      <c r="G21" s="331"/>
      <c r="H21" s="18"/>
      <c r="I21" s="91"/>
      <c r="J21" s="222"/>
      <c r="K21" s="210"/>
      <c r="L21" s="46"/>
      <c r="M21" s="212"/>
      <c r="N21" s="214"/>
      <c r="O21" s="91"/>
      <c r="P21" s="212"/>
    </row>
    <row r="22" spans="1:19" ht="20.100000000000001" customHeight="1" x14ac:dyDescent="0.15">
      <c r="B22" s="329"/>
      <c r="C22" s="330"/>
      <c r="D22" s="330"/>
      <c r="E22" s="330"/>
      <c r="F22" s="330"/>
      <c r="G22" s="331"/>
      <c r="H22" s="18"/>
      <c r="I22" s="91"/>
      <c r="J22" s="222"/>
      <c r="K22" s="210"/>
      <c r="L22" s="46"/>
      <c r="M22" s="212"/>
      <c r="N22" s="214"/>
      <c r="O22" s="91"/>
      <c r="P22" s="212"/>
    </row>
    <row r="23" spans="1:19" ht="20.100000000000001" customHeight="1" x14ac:dyDescent="0.15">
      <c r="B23" s="329"/>
      <c r="C23" s="330"/>
      <c r="D23" s="330"/>
      <c r="E23" s="330"/>
      <c r="F23" s="330"/>
      <c r="G23" s="331"/>
      <c r="H23" s="18"/>
      <c r="I23" s="91"/>
      <c r="J23" s="222"/>
      <c r="K23" s="210"/>
      <c r="L23" s="46"/>
      <c r="M23" s="212"/>
      <c r="N23" s="214"/>
      <c r="O23" s="91"/>
      <c r="P23" s="212"/>
    </row>
    <row r="24" spans="1:19" ht="20.100000000000001" customHeight="1" x14ac:dyDescent="0.15">
      <c r="B24" s="329"/>
      <c r="C24" s="330"/>
      <c r="D24" s="330"/>
      <c r="E24" s="330"/>
      <c r="F24" s="330"/>
      <c r="G24" s="331"/>
      <c r="H24" s="18"/>
      <c r="I24" s="91"/>
      <c r="J24" s="222"/>
      <c r="K24" s="210"/>
      <c r="L24" s="46"/>
      <c r="M24" s="212"/>
      <c r="N24" s="214"/>
      <c r="O24" s="91"/>
      <c r="P24" s="212"/>
    </row>
    <row r="25" spans="1:19" ht="20.100000000000001" customHeight="1" x14ac:dyDescent="0.15">
      <c r="B25" s="329"/>
      <c r="C25" s="330"/>
      <c r="D25" s="330"/>
      <c r="E25" s="330"/>
      <c r="F25" s="330"/>
      <c r="G25" s="331"/>
      <c r="H25" s="18"/>
      <c r="I25" s="91"/>
      <c r="J25" s="222"/>
      <c r="K25" s="210"/>
      <c r="L25" s="46"/>
      <c r="M25" s="212"/>
      <c r="N25" s="214"/>
      <c r="O25" s="91"/>
      <c r="P25" s="212"/>
    </row>
    <row r="26" spans="1:19" ht="20.100000000000001" customHeight="1" x14ac:dyDescent="0.15">
      <c r="B26" s="329"/>
      <c r="C26" s="330"/>
      <c r="D26" s="330"/>
      <c r="E26" s="330"/>
      <c r="F26" s="330"/>
      <c r="G26" s="331"/>
      <c r="H26" s="18"/>
      <c r="I26" s="91"/>
      <c r="J26" s="222"/>
      <c r="K26" s="210"/>
      <c r="L26" s="46"/>
      <c r="M26" s="212"/>
      <c r="N26" s="214"/>
      <c r="O26" s="91"/>
      <c r="P26" s="212"/>
    </row>
    <row r="27" spans="1:19" ht="20.100000000000001" customHeight="1" x14ac:dyDescent="0.15">
      <c r="B27" s="329"/>
      <c r="C27" s="330"/>
      <c r="D27" s="330"/>
      <c r="E27" s="330"/>
      <c r="F27" s="330"/>
      <c r="G27" s="331"/>
      <c r="H27" s="18"/>
      <c r="I27" s="91"/>
      <c r="J27" s="223"/>
      <c r="K27" s="210"/>
      <c r="L27" s="46"/>
      <c r="M27" s="212"/>
      <c r="N27" s="214"/>
      <c r="O27" s="91"/>
      <c r="P27" s="212"/>
    </row>
    <row r="28" spans="1:19" ht="20.100000000000001" customHeight="1" x14ac:dyDescent="0.15">
      <c r="B28" s="384" t="s">
        <v>70</v>
      </c>
      <c r="C28" s="385"/>
      <c r="D28" s="385"/>
      <c r="E28" s="385"/>
      <c r="F28" s="385"/>
      <c r="G28" s="385"/>
      <c r="H28" s="385"/>
      <c r="I28" s="92"/>
      <c r="J28" s="226"/>
      <c r="K28" s="108"/>
      <c r="L28" s="15"/>
      <c r="M28" s="264">
        <f>SUM(M7:M27)</f>
        <v>0</v>
      </c>
      <c r="N28" s="109"/>
      <c r="O28" s="15"/>
      <c r="P28" s="264">
        <f>SUM(P7:P27)</f>
        <v>0</v>
      </c>
    </row>
    <row r="29" spans="1:19" s="80" customFormat="1" ht="20.100000000000001" customHeight="1" x14ac:dyDescent="0.15">
      <c r="A29" s="75"/>
      <c r="B29" s="377" t="s">
        <v>72</v>
      </c>
      <c r="C29" s="378"/>
      <c r="D29" s="378"/>
      <c r="E29" s="378"/>
      <c r="F29" s="378"/>
      <c r="G29" s="378"/>
      <c r="H29" s="81"/>
      <c r="I29" s="93"/>
      <c r="J29" s="227" t="s">
        <v>13</v>
      </c>
      <c r="K29" s="77">
        <v>10000</v>
      </c>
      <c r="L29" s="78"/>
      <c r="M29" s="41">
        <f>SUM(I29*K29)</f>
        <v>0</v>
      </c>
      <c r="N29" s="106">
        <v>10000</v>
      </c>
      <c r="O29" s="78"/>
      <c r="P29" s="83">
        <f>SUM(I29*N29)</f>
        <v>0</v>
      </c>
      <c r="R29" s="80">
        <f>見積総括書!Q17</f>
        <v>18000</v>
      </c>
      <c r="S29" s="80">
        <f>見積総括書!R17</f>
        <v>18000</v>
      </c>
    </row>
    <row r="30" spans="1:19" s="80" customFormat="1" ht="20.100000000000001" customHeight="1" x14ac:dyDescent="0.15">
      <c r="A30" s="75"/>
      <c r="B30" s="377" t="s">
        <v>73</v>
      </c>
      <c r="C30" s="378"/>
      <c r="D30" s="378"/>
      <c r="E30" s="378"/>
      <c r="F30" s="378"/>
      <c r="G30" s="378"/>
      <c r="H30" s="81"/>
      <c r="I30" s="93"/>
      <c r="J30" s="228" t="s">
        <v>13</v>
      </c>
      <c r="K30" s="77"/>
      <c r="L30" s="78"/>
      <c r="M30" s="41">
        <f>SUM(M28:M29)</f>
        <v>0</v>
      </c>
      <c r="N30" s="106"/>
      <c r="O30" s="78"/>
      <c r="P30" s="83">
        <f>SUM(P28:P29)</f>
        <v>0</v>
      </c>
    </row>
    <row r="31" spans="1:19" s="80" customFormat="1" ht="20.100000000000001" customHeight="1" x14ac:dyDescent="0.15">
      <c r="A31" s="75"/>
      <c r="B31" s="379" t="s">
        <v>71</v>
      </c>
      <c r="C31" s="380"/>
      <c r="D31" s="380"/>
      <c r="E31" s="380"/>
      <c r="F31" s="380"/>
      <c r="G31" s="380"/>
      <c r="H31" s="380"/>
      <c r="I31" s="90"/>
      <c r="J31" s="76"/>
      <c r="K31" s="76"/>
      <c r="L31" s="76"/>
      <c r="M31" s="84"/>
      <c r="N31" s="381">
        <f>SUM(M30+P30)</f>
        <v>0</v>
      </c>
      <c r="O31" s="382"/>
      <c r="P31" s="383"/>
    </row>
    <row r="32" spans="1:19" x14ac:dyDescent="0.15">
      <c r="A32" s="10"/>
      <c r="B32" s="350"/>
      <c r="C32" s="350"/>
      <c r="D32" s="350"/>
      <c r="E32" s="350"/>
      <c r="F32" s="350"/>
      <c r="G32" s="350"/>
      <c r="H32" s="350"/>
      <c r="I32" s="350"/>
      <c r="J32" s="350"/>
      <c r="K32" s="350"/>
      <c r="L32" s="350"/>
      <c r="M32" s="350"/>
      <c r="N32" s="103"/>
      <c r="O32" s="11"/>
      <c r="P32" s="103"/>
    </row>
    <row r="33" spans="15:16" x14ac:dyDescent="0.15">
      <c r="O33" s="141"/>
      <c r="P33" s="180"/>
    </row>
  </sheetData>
  <mergeCells count="41">
    <mergeCell ref="A5:A6"/>
    <mergeCell ref="L6:M6"/>
    <mergeCell ref="O6:P6"/>
    <mergeCell ref="N5:P5"/>
    <mergeCell ref="H5:H6"/>
    <mergeCell ref="J5:J6"/>
    <mergeCell ref="K5:M5"/>
    <mergeCell ref="B5:G6"/>
    <mergeCell ref="I5:I6"/>
    <mergeCell ref="H1:M1"/>
    <mergeCell ref="E2:G2"/>
    <mergeCell ref="E3:I3"/>
    <mergeCell ref="N3:P3"/>
    <mergeCell ref="B14:G14"/>
    <mergeCell ref="B15:G15"/>
    <mergeCell ref="C3:D3"/>
    <mergeCell ref="B16:G16"/>
    <mergeCell ref="B7:G7"/>
    <mergeCell ref="B12:G12"/>
    <mergeCell ref="B13:G13"/>
    <mergeCell ref="B8:G8"/>
    <mergeCell ref="B9:G9"/>
    <mergeCell ref="B11:G11"/>
    <mergeCell ref="B10:G10"/>
    <mergeCell ref="B32:M32"/>
    <mergeCell ref="B25:G25"/>
    <mergeCell ref="B26:G26"/>
    <mergeCell ref="B29:G29"/>
    <mergeCell ref="B27:G27"/>
    <mergeCell ref="B28:H28"/>
    <mergeCell ref="B30:G30"/>
    <mergeCell ref="B31:H31"/>
    <mergeCell ref="N31:P31"/>
    <mergeCell ref="B23:G23"/>
    <mergeCell ref="B24:G24"/>
    <mergeCell ref="B17:G17"/>
    <mergeCell ref="B18:G18"/>
    <mergeCell ref="B19:G19"/>
    <mergeCell ref="B20:G20"/>
    <mergeCell ref="B21:G21"/>
    <mergeCell ref="B22:G22"/>
  </mergeCells>
  <phoneticPr fontId="2"/>
  <pageMargins left="0.59055118110236227" right="0.19685039370078741" top="0.59055118110236227" bottom="0.19685039370078741" header="0.11811023622047245" footer="0.118110236220472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opLeftCell="B16" zoomScale="125" zoomScaleNormal="125" workbookViewId="0">
      <selection activeCell="I19" sqref="I19"/>
    </sheetView>
  </sheetViews>
  <sheetFormatPr defaultRowHeight="13.5" x14ac:dyDescent="0.15"/>
  <cols>
    <col min="1" max="1" width="1.625" style="1" customWidth="1"/>
    <col min="2" max="6" width="3.75" style="1" customWidth="1"/>
    <col min="7" max="7" width="8.125" style="1" customWidth="1"/>
    <col min="8" max="8" width="10.125" style="1" customWidth="1"/>
    <col min="9" max="9" width="6" style="88" customWidth="1"/>
    <col min="10" max="10" width="3.375" style="1" customWidth="1"/>
    <col min="11" max="11" width="8.625" style="101" customWidth="1"/>
    <col min="12" max="12" width="1.375" style="1" customWidth="1"/>
    <col min="13" max="13" width="12.5" style="101" customWidth="1"/>
    <col min="14" max="14" width="9.375" style="72" customWidth="1"/>
    <col min="15" max="15" width="1.375" style="1" customWidth="1"/>
    <col min="16" max="16" width="13.375" style="72" customWidth="1"/>
  </cols>
  <sheetData>
    <row r="1" spans="1:19" s="1" customFormat="1" ht="21" customHeight="1" x14ac:dyDescent="0.15">
      <c r="D1" s="179"/>
      <c r="E1" s="179"/>
      <c r="F1" s="179"/>
      <c r="G1" s="179"/>
      <c r="H1" s="339" t="s">
        <v>233</v>
      </c>
      <c r="I1" s="339"/>
      <c r="J1" s="339"/>
      <c r="K1" s="339"/>
      <c r="L1" s="339"/>
      <c r="M1" s="339"/>
      <c r="N1" s="179"/>
      <c r="O1" s="179"/>
      <c r="P1" s="98"/>
    </row>
    <row r="2" spans="1:19" s="1" customFormat="1" ht="15" customHeight="1" x14ac:dyDescent="0.15">
      <c r="D2" s="2"/>
      <c r="E2" s="395"/>
      <c r="F2" s="395"/>
      <c r="G2" s="395"/>
      <c r="I2" s="88"/>
      <c r="K2" s="101"/>
      <c r="M2" s="101"/>
      <c r="N2" s="72"/>
      <c r="P2" s="98"/>
    </row>
    <row r="3" spans="1:19" s="1" customFormat="1" ht="15" customHeight="1" x14ac:dyDescent="0.15">
      <c r="C3" s="333" t="s">
        <v>200</v>
      </c>
      <c r="D3" s="333"/>
      <c r="E3" s="396" t="s">
        <v>55</v>
      </c>
      <c r="F3" s="396"/>
      <c r="G3" s="396"/>
      <c r="H3" s="396"/>
      <c r="I3" s="396"/>
      <c r="K3" s="101"/>
      <c r="M3" s="102"/>
      <c r="N3" s="397"/>
      <c r="O3" s="397"/>
      <c r="P3" s="397"/>
    </row>
    <row r="4" spans="1:19" s="1" customFormat="1" ht="5.25" customHeight="1" x14ac:dyDescent="0.15">
      <c r="I4" s="88"/>
      <c r="K4" s="101"/>
      <c r="M4" s="101"/>
      <c r="N4" s="72"/>
      <c r="P4" s="72"/>
    </row>
    <row r="5" spans="1:19" x14ac:dyDescent="0.15">
      <c r="A5" s="386"/>
      <c r="B5" s="387" t="s">
        <v>12</v>
      </c>
      <c r="C5" s="388"/>
      <c r="D5" s="388"/>
      <c r="E5" s="388"/>
      <c r="F5" s="388"/>
      <c r="G5" s="388"/>
      <c r="H5" s="371" t="s">
        <v>3</v>
      </c>
      <c r="I5" s="391" t="s">
        <v>7</v>
      </c>
      <c r="J5" s="398" t="s">
        <v>8</v>
      </c>
      <c r="K5" s="340" t="s">
        <v>10</v>
      </c>
      <c r="L5" s="342"/>
      <c r="M5" s="341"/>
      <c r="N5" s="342" t="s">
        <v>74</v>
      </c>
      <c r="O5" s="342"/>
      <c r="P5" s="341"/>
    </row>
    <row r="6" spans="1:19" x14ac:dyDescent="0.15">
      <c r="A6" s="386"/>
      <c r="B6" s="389"/>
      <c r="C6" s="390"/>
      <c r="D6" s="390"/>
      <c r="E6" s="390"/>
      <c r="F6" s="390"/>
      <c r="G6" s="390"/>
      <c r="H6" s="373"/>
      <c r="I6" s="392"/>
      <c r="J6" s="399"/>
      <c r="K6" s="105" t="s">
        <v>201</v>
      </c>
      <c r="L6" s="346" t="s">
        <v>9</v>
      </c>
      <c r="M6" s="346"/>
      <c r="N6" s="182" t="s">
        <v>201</v>
      </c>
      <c r="O6" s="340" t="s">
        <v>9</v>
      </c>
      <c r="P6" s="341"/>
      <c r="R6" s="69"/>
    </row>
    <row r="7" spans="1:19" ht="20.100000000000001" customHeight="1" x14ac:dyDescent="0.15">
      <c r="B7" s="347" t="s">
        <v>120</v>
      </c>
      <c r="C7" s="348"/>
      <c r="D7" s="348"/>
      <c r="E7" s="348"/>
      <c r="F7" s="348"/>
      <c r="G7" s="349"/>
      <c r="H7" s="29"/>
      <c r="I7" s="93"/>
      <c r="J7" s="245" t="s">
        <v>16</v>
      </c>
      <c r="K7" s="40">
        <f>TRUNC(R26*R7,-1)</f>
        <v>6600</v>
      </c>
      <c r="L7" s="131"/>
      <c r="M7" s="79">
        <f t="shared" ref="M7:M20" si="0">SUM(I7*K7)</f>
        <v>0</v>
      </c>
      <c r="N7" s="187">
        <f>TRUNC(S26*S7,-1)</f>
        <v>6600</v>
      </c>
      <c r="O7" s="188"/>
      <c r="P7" s="79">
        <f t="shared" ref="P7:P22" si="1">SUM(I7*N7)</f>
        <v>0</v>
      </c>
      <c r="R7" s="183">
        <v>0.36699999999999999</v>
      </c>
      <c r="S7" s="184">
        <f>R7</f>
        <v>0.36699999999999999</v>
      </c>
    </row>
    <row r="8" spans="1:19" ht="20.100000000000001" customHeight="1" x14ac:dyDescent="0.15">
      <c r="B8" s="329" t="s">
        <v>79</v>
      </c>
      <c r="C8" s="330"/>
      <c r="D8" s="330"/>
      <c r="E8" s="330"/>
      <c r="F8" s="330"/>
      <c r="G8" s="331"/>
      <c r="H8" s="18"/>
      <c r="I8" s="91"/>
      <c r="J8" s="246" t="s">
        <v>16</v>
      </c>
      <c r="K8" s="186">
        <f>TRUNC(R26*R8,-1)</f>
        <v>1090</v>
      </c>
      <c r="L8" s="129"/>
      <c r="M8" s="189">
        <f t="shared" si="0"/>
        <v>0</v>
      </c>
      <c r="N8" s="190">
        <f>TRUNC(S26*S8,-1)</f>
        <v>1090</v>
      </c>
      <c r="O8" s="191"/>
      <c r="P8" s="189">
        <f t="shared" si="1"/>
        <v>0</v>
      </c>
      <c r="R8" s="183">
        <v>6.0999999999999999E-2</v>
      </c>
      <c r="S8" s="184">
        <f t="shared" ref="S8:S20" si="2">R8</f>
        <v>6.0999999999999999E-2</v>
      </c>
    </row>
    <row r="9" spans="1:19" ht="20.100000000000001" customHeight="1" x14ac:dyDescent="0.15">
      <c r="B9" s="329" t="s">
        <v>118</v>
      </c>
      <c r="C9" s="330"/>
      <c r="D9" s="330"/>
      <c r="E9" s="330"/>
      <c r="F9" s="330"/>
      <c r="G9" s="331"/>
      <c r="H9" s="28"/>
      <c r="I9" s="91"/>
      <c r="J9" s="246" t="s">
        <v>16</v>
      </c>
      <c r="K9" s="186">
        <f>TRUNC(R26*R9,-1)</f>
        <v>2950</v>
      </c>
      <c r="L9" s="129"/>
      <c r="M9" s="189">
        <f t="shared" si="0"/>
        <v>0</v>
      </c>
      <c r="N9" s="190">
        <f>TRUNC(S26*S9,-1)</f>
        <v>2950</v>
      </c>
      <c r="O9" s="191"/>
      <c r="P9" s="189">
        <f t="shared" si="1"/>
        <v>0</v>
      </c>
      <c r="R9" s="183">
        <v>0.16400000000000001</v>
      </c>
      <c r="S9" s="184">
        <f t="shared" si="2"/>
        <v>0.16400000000000001</v>
      </c>
    </row>
    <row r="10" spans="1:19" ht="20.100000000000001" customHeight="1" x14ac:dyDescent="0.15">
      <c r="B10" s="329" t="s">
        <v>34</v>
      </c>
      <c r="C10" s="330"/>
      <c r="D10" s="330"/>
      <c r="E10" s="330"/>
      <c r="F10" s="330"/>
      <c r="G10" s="331"/>
      <c r="H10" s="28"/>
      <c r="I10" s="91"/>
      <c r="J10" s="246" t="s">
        <v>25</v>
      </c>
      <c r="K10" s="186">
        <f>TRUNC(R26*R10,-1)</f>
        <v>5250</v>
      </c>
      <c r="L10" s="129"/>
      <c r="M10" s="189">
        <f t="shared" si="0"/>
        <v>0</v>
      </c>
      <c r="N10" s="190">
        <f>TRUNC(S26*S10,-1)</f>
        <v>5250</v>
      </c>
      <c r="O10" s="191"/>
      <c r="P10" s="189">
        <f t="shared" si="1"/>
        <v>0</v>
      </c>
      <c r="R10" s="183">
        <v>0.29199999999999998</v>
      </c>
      <c r="S10" s="184">
        <f t="shared" si="2"/>
        <v>0.29199999999999998</v>
      </c>
    </row>
    <row r="11" spans="1:19" ht="20.100000000000001" customHeight="1" x14ac:dyDescent="0.15">
      <c r="B11" s="329" t="s">
        <v>35</v>
      </c>
      <c r="C11" s="330"/>
      <c r="D11" s="330"/>
      <c r="E11" s="330"/>
      <c r="F11" s="330"/>
      <c r="G11" s="331"/>
      <c r="H11" s="28"/>
      <c r="I11" s="91"/>
      <c r="J11" s="246" t="s">
        <v>25</v>
      </c>
      <c r="K11" s="186">
        <f>TRUNC(R26*R11,-1)</f>
        <v>2950</v>
      </c>
      <c r="L11" s="129"/>
      <c r="M11" s="189">
        <f t="shared" si="0"/>
        <v>0</v>
      </c>
      <c r="N11" s="190">
        <f>TRUNC(S26*S11,-1)</f>
        <v>2950</v>
      </c>
      <c r="O11" s="191"/>
      <c r="P11" s="189">
        <f t="shared" si="1"/>
        <v>0</v>
      </c>
      <c r="R11" s="183">
        <v>0.16400000000000001</v>
      </c>
      <c r="S11" s="184">
        <f t="shared" si="2"/>
        <v>0.16400000000000001</v>
      </c>
    </row>
    <row r="12" spans="1:19" ht="20.100000000000001" customHeight="1" x14ac:dyDescent="0.15">
      <c r="B12" s="329" t="s">
        <v>36</v>
      </c>
      <c r="C12" s="330"/>
      <c r="D12" s="330"/>
      <c r="E12" s="330"/>
      <c r="F12" s="330"/>
      <c r="G12" s="331"/>
      <c r="H12" s="28"/>
      <c r="I12" s="91"/>
      <c r="J12" s="246" t="s">
        <v>14</v>
      </c>
      <c r="K12" s="186">
        <f>TRUNC(R26*R12,-1)</f>
        <v>4420</v>
      </c>
      <c r="L12" s="129"/>
      <c r="M12" s="189">
        <f t="shared" si="0"/>
        <v>0</v>
      </c>
      <c r="N12" s="190">
        <f>TRUNC(S26*S12,-1)</f>
        <v>4420</v>
      </c>
      <c r="O12" s="191"/>
      <c r="P12" s="189">
        <f t="shared" si="1"/>
        <v>0</v>
      </c>
      <c r="R12" s="183">
        <v>0.246</v>
      </c>
      <c r="S12" s="184">
        <f t="shared" si="2"/>
        <v>0.246</v>
      </c>
    </row>
    <row r="13" spans="1:19" ht="20.100000000000001" customHeight="1" x14ac:dyDescent="0.15">
      <c r="B13" s="329" t="s">
        <v>110</v>
      </c>
      <c r="C13" s="330"/>
      <c r="D13" s="330"/>
      <c r="E13" s="330"/>
      <c r="F13" s="330"/>
      <c r="G13" s="331"/>
      <c r="H13" s="28"/>
      <c r="I13" s="91"/>
      <c r="J13" s="246" t="s">
        <v>16</v>
      </c>
      <c r="K13" s="186">
        <f>TRUNC(R26*R13,-1)</f>
        <v>990</v>
      </c>
      <c r="L13" s="129"/>
      <c r="M13" s="189">
        <f t="shared" si="0"/>
        <v>0</v>
      </c>
      <c r="N13" s="190">
        <f>TRUNC(S26*S13,-1)</f>
        <v>990</v>
      </c>
      <c r="O13" s="191"/>
      <c r="P13" s="189">
        <f t="shared" si="1"/>
        <v>0</v>
      </c>
      <c r="R13" s="183">
        <v>5.5E-2</v>
      </c>
      <c r="S13" s="184">
        <f t="shared" si="2"/>
        <v>5.5E-2</v>
      </c>
    </row>
    <row r="14" spans="1:19" ht="19.5" customHeight="1" x14ac:dyDescent="0.15">
      <c r="B14" s="329" t="s">
        <v>270</v>
      </c>
      <c r="C14" s="330"/>
      <c r="D14" s="330"/>
      <c r="E14" s="330"/>
      <c r="F14" s="330"/>
      <c r="G14" s="331"/>
      <c r="H14" s="18"/>
      <c r="I14" s="91"/>
      <c r="J14" s="246" t="s">
        <v>13</v>
      </c>
      <c r="K14" s="186">
        <f>TRUNC(R26*R14,-1)</f>
        <v>1830</v>
      </c>
      <c r="L14" s="129"/>
      <c r="M14" s="189">
        <f t="shared" si="0"/>
        <v>0</v>
      </c>
      <c r="N14" s="190">
        <f>TRUNC(S26*S14,-1)</f>
        <v>1830</v>
      </c>
      <c r="O14" s="191"/>
      <c r="P14" s="189">
        <f t="shared" si="1"/>
        <v>0</v>
      </c>
      <c r="R14" s="183">
        <v>0.10199999999999999</v>
      </c>
      <c r="S14" s="184">
        <f t="shared" si="2"/>
        <v>0.10199999999999999</v>
      </c>
    </row>
    <row r="15" spans="1:19" ht="20.100000000000001" customHeight="1" x14ac:dyDescent="0.15">
      <c r="B15" s="329" t="s">
        <v>131</v>
      </c>
      <c r="C15" s="330"/>
      <c r="D15" s="330"/>
      <c r="E15" s="330"/>
      <c r="F15" s="330"/>
      <c r="G15" s="331"/>
      <c r="H15" s="18"/>
      <c r="I15" s="91"/>
      <c r="J15" s="246" t="s">
        <v>16</v>
      </c>
      <c r="K15" s="186">
        <f>TRUNC(R26*R15,-1)</f>
        <v>1000</v>
      </c>
      <c r="L15" s="129"/>
      <c r="M15" s="189">
        <f t="shared" si="0"/>
        <v>0</v>
      </c>
      <c r="N15" s="190">
        <f>TRUNC(S26*S15,-1)</f>
        <v>1000</v>
      </c>
      <c r="O15" s="191"/>
      <c r="P15" s="189">
        <f t="shared" si="1"/>
        <v>0</v>
      </c>
      <c r="R15" s="183">
        <v>5.6000000000000001E-2</v>
      </c>
      <c r="S15" s="184">
        <f t="shared" si="2"/>
        <v>5.6000000000000001E-2</v>
      </c>
    </row>
    <row r="16" spans="1:19" ht="20.100000000000001" customHeight="1" x14ac:dyDescent="0.15">
      <c r="B16" s="329" t="s">
        <v>132</v>
      </c>
      <c r="C16" s="330"/>
      <c r="D16" s="330"/>
      <c r="E16" s="330"/>
      <c r="F16" s="330"/>
      <c r="G16" s="331"/>
      <c r="H16" s="18"/>
      <c r="I16" s="91"/>
      <c r="J16" s="246" t="s">
        <v>13</v>
      </c>
      <c r="K16" s="186">
        <f>TRUNC(R26*R16,-1)</f>
        <v>250</v>
      </c>
      <c r="L16" s="129"/>
      <c r="M16" s="189">
        <f t="shared" si="0"/>
        <v>0</v>
      </c>
      <c r="N16" s="190">
        <f>TRUNC(S26*S16,-1)</f>
        <v>250</v>
      </c>
      <c r="O16" s="191"/>
      <c r="P16" s="189">
        <f t="shared" si="1"/>
        <v>0</v>
      </c>
      <c r="R16" s="183">
        <v>1.4E-2</v>
      </c>
      <c r="S16" s="184">
        <f t="shared" si="2"/>
        <v>1.4E-2</v>
      </c>
    </row>
    <row r="17" spans="1:19" ht="20.100000000000001" customHeight="1" x14ac:dyDescent="0.15">
      <c r="B17" s="329" t="s">
        <v>133</v>
      </c>
      <c r="C17" s="330"/>
      <c r="D17" s="330"/>
      <c r="E17" s="330"/>
      <c r="F17" s="330"/>
      <c r="G17" s="331"/>
      <c r="H17" s="18"/>
      <c r="I17" s="91"/>
      <c r="J17" s="246" t="s">
        <v>19</v>
      </c>
      <c r="K17" s="186">
        <f>TRUNC(R26*R17,-1)</f>
        <v>190</v>
      </c>
      <c r="L17" s="129"/>
      <c r="M17" s="189">
        <f t="shared" si="0"/>
        <v>0</v>
      </c>
      <c r="N17" s="190">
        <f>TRUNC(S26*S17,-1)</f>
        <v>190</v>
      </c>
      <c r="O17" s="191"/>
      <c r="P17" s="189">
        <f t="shared" si="1"/>
        <v>0</v>
      </c>
      <c r="R17" s="183">
        <v>1.0999999999999999E-2</v>
      </c>
      <c r="S17" s="184">
        <f t="shared" si="2"/>
        <v>1.0999999999999999E-2</v>
      </c>
    </row>
    <row r="18" spans="1:19" ht="20.100000000000001" customHeight="1" x14ac:dyDescent="0.15">
      <c r="B18" s="329" t="s">
        <v>21</v>
      </c>
      <c r="C18" s="330"/>
      <c r="D18" s="330"/>
      <c r="E18" s="330"/>
      <c r="F18" s="330"/>
      <c r="G18" s="331"/>
      <c r="H18" s="18"/>
      <c r="I18" s="91"/>
      <c r="J18" s="246" t="s">
        <v>19</v>
      </c>
      <c r="K18" s="186">
        <f>TRUNC(R26*R18,-1)</f>
        <v>120</v>
      </c>
      <c r="L18" s="129"/>
      <c r="M18" s="189">
        <f t="shared" si="0"/>
        <v>0</v>
      </c>
      <c r="N18" s="190">
        <f>TRUNC(S26*S18,-1)</f>
        <v>120</v>
      </c>
      <c r="O18" s="191"/>
      <c r="P18" s="189">
        <f t="shared" si="1"/>
        <v>0</v>
      </c>
      <c r="R18" s="183">
        <v>7.0000000000000001E-3</v>
      </c>
      <c r="S18" s="184">
        <f t="shared" si="2"/>
        <v>7.0000000000000001E-3</v>
      </c>
    </row>
    <row r="19" spans="1:19" ht="20.100000000000001" customHeight="1" x14ac:dyDescent="0.15">
      <c r="B19" s="329" t="s">
        <v>102</v>
      </c>
      <c r="C19" s="330"/>
      <c r="D19" s="330"/>
      <c r="E19" s="330"/>
      <c r="F19" s="330"/>
      <c r="G19" s="331"/>
      <c r="H19" s="18"/>
      <c r="I19" s="91"/>
      <c r="J19" s="246" t="s">
        <v>19</v>
      </c>
      <c r="K19" s="186">
        <f>TRUNC(R26*R19,-1)</f>
        <v>120</v>
      </c>
      <c r="L19" s="129"/>
      <c r="M19" s="189">
        <f t="shared" si="0"/>
        <v>0</v>
      </c>
      <c r="N19" s="190">
        <f>TRUNC(S26*S19,-1)</f>
        <v>120</v>
      </c>
      <c r="O19" s="191"/>
      <c r="P19" s="189">
        <f t="shared" si="1"/>
        <v>0</v>
      </c>
      <c r="R19" s="183">
        <v>7.0000000000000001E-3</v>
      </c>
      <c r="S19" s="184">
        <f t="shared" si="2"/>
        <v>7.0000000000000001E-3</v>
      </c>
    </row>
    <row r="20" spans="1:19" ht="20.100000000000001" customHeight="1" x14ac:dyDescent="0.15">
      <c r="B20" s="329" t="s">
        <v>29</v>
      </c>
      <c r="C20" s="330"/>
      <c r="D20" s="330"/>
      <c r="E20" s="330"/>
      <c r="F20" s="330"/>
      <c r="G20" s="331"/>
      <c r="H20" s="18"/>
      <c r="I20" s="91"/>
      <c r="J20" s="246" t="s">
        <v>13</v>
      </c>
      <c r="K20" s="186">
        <f>TRUNC(R26*R20,-1)</f>
        <v>640</v>
      </c>
      <c r="L20" s="129"/>
      <c r="M20" s="189">
        <f t="shared" si="0"/>
        <v>0</v>
      </c>
      <c r="N20" s="190">
        <f>TRUNC(S26*S20,-1)</f>
        <v>640</v>
      </c>
      <c r="O20" s="191"/>
      <c r="P20" s="189">
        <f t="shared" si="1"/>
        <v>0</v>
      </c>
      <c r="R20" s="183">
        <v>3.5999999999999997E-2</v>
      </c>
      <c r="S20" s="184">
        <f t="shared" si="2"/>
        <v>3.5999999999999997E-2</v>
      </c>
    </row>
    <row r="21" spans="1:19" ht="20.100000000000001" customHeight="1" x14ac:dyDescent="0.15">
      <c r="B21" s="329" t="s">
        <v>134</v>
      </c>
      <c r="C21" s="330"/>
      <c r="D21" s="330"/>
      <c r="E21" s="330"/>
      <c r="F21" s="330"/>
      <c r="G21" s="331"/>
      <c r="H21" s="18"/>
      <c r="I21" s="91"/>
      <c r="J21" s="246" t="s">
        <v>13</v>
      </c>
      <c r="K21" s="87"/>
      <c r="L21" s="129"/>
      <c r="M21" s="189"/>
      <c r="N21" s="190">
        <f>TRUNC(R26*S21,-1)</f>
        <v>17370</v>
      </c>
      <c r="O21" s="191"/>
      <c r="P21" s="189">
        <f t="shared" si="1"/>
        <v>0</v>
      </c>
      <c r="R21" s="185"/>
      <c r="S21" s="184">
        <v>0.96499999999999997</v>
      </c>
    </row>
    <row r="22" spans="1:19" ht="20.100000000000001" customHeight="1" x14ac:dyDescent="0.15">
      <c r="B22" s="329" t="s">
        <v>24</v>
      </c>
      <c r="C22" s="330"/>
      <c r="D22" s="330"/>
      <c r="E22" s="330"/>
      <c r="F22" s="330"/>
      <c r="G22" s="331"/>
      <c r="H22" s="18"/>
      <c r="I22" s="91"/>
      <c r="J22" s="246" t="s">
        <v>13</v>
      </c>
      <c r="K22" s="87"/>
      <c r="L22" s="129"/>
      <c r="M22" s="189"/>
      <c r="N22" s="190">
        <f>TRUNC(R26*S22,-1)</f>
        <v>1800</v>
      </c>
      <c r="O22" s="191"/>
      <c r="P22" s="189">
        <f t="shared" si="1"/>
        <v>0</v>
      </c>
      <c r="R22" s="185"/>
      <c r="S22" s="184">
        <v>0.1</v>
      </c>
    </row>
    <row r="23" spans="1:19" ht="20.100000000000001" customHeight="1" x14ac:dyDescent="0.15">
      <c r="B23" s="329"/>
      <c r="C23" s="330"/>
      <c r="D23" s="330"/>
      <c r="E23" s="330"/>
      <c r="F23" s="330"/>
      <c r="G23" s="331"/>
      <c r="H23" s="18"/>
      <c r="I23" s="91"/>
      <c r="J23" s="246"/>
      <c r="K23" s="87"/>
      <c r="L23" s="129"/>
      <c r="M23" s="189"/>
      <c r="N23" s="192"/>
      <c r="O23" s="191"/>
      <c r="P23" s="189"/>
    </row>
    <row r="24" spans="1:19" ht="20.100000000000001" customHeight="1" x14ac:dyDescent="0.15">
      <c r="B24" s="329"/>
      <c r="C24" s="330"/>
      <c r="D24" s="330"/>
      <c r="E24" s="330"/>
      <c r="F24" s="330"/>
      <c r="G24" s="331"/>
      <c r="H24" s="18"/>
      <c r="I24" s="91"/>
      <c r="J24" s="246"/>
      <c r="K24" s="87"/>
      <c r="L24" s="129"/>
      <c r="M24" s="189"/>
      <c r="N24" s="192"/>
      <c r="O24" s="191"/>
      <c r="P24" s="189"/>
    </row>
    <row r="25" spans="1:19" ht="20.100000000000001" customHeight="1" x14ac:dyDescent="0.15">
      <c r="B25" s="329"/>
      <c r="C25" s="330"/>
      <c r="D25" s="330"/>
      <c r="E25" s="330"/>
      <c r="F25" s="330"/>
      <c r="G25" s="331"/>
      <c r="H25" s="18"/>
      <c r="I25" s="91"/>
      <c r="J25" s="247"/>
      <c r="K25" s="87"/>
      <c r="L25" s="129"/>
      <c r="M25" s="189"/>
      <c r="N25" s="192"/>
      <c r="O25" s="191"/>
      <c r="P25" s="189"/>
    </row>
    <row r="26" spans="1:19" ht="20.100000000000001" customHeight="1" x14ac:dyDescent="0.15">
      <c r="B26" s="384" t="s">
        <v>70</v>
      </c>
      <c r="C26" s="385"/>
      <c r="D26" s="385"/>
      <c r="E26" s="385"/>
      <c r="F26" s="385"/>
      <c r="G26" s="385"/>
      <c r="H26" s="385"/>
      <c r="I26" s="92"/>
      <c r="J26" s="248"/>
      <c r="K26" s="108"/>
      <c r="L26" s="15"/>
      <c r="M26" s="193">
        <f>SUM(M7:M25)</f>
        <v>0</v>
      </c>
      <c r="N26" s="194"/>
      <c r="O26" s="195"/>
      <c r="P26" s="193">
        <f>SUM(P7:P25)</f>
        <v>0</v>
      </c>
      <c r="R26">
        <f>見積総括書!Q17</f>
        <v>18000</v>
      </c>
      <c r="S26">
        <f>R26</f>
        <v>18000</v>
      </c>
    </row>
    <row r="27" spans="1:19" s="80" customFormat="1" ht="20.100000000000001" customHeight="1" x14ac:dyDescent="0.15">
      <c r="A27" s="75"/>
      <c r="B27" s="377" t="s">
        <v>72</v>
      </c>
      <c r="C27" s="378"/>
      <c r="D27" s="378"/>
      <c r="E27" s="378"/>
      <c r="F27" s="378"/>
      <c r="G27" s="378"/>
      <c r="H27" s="81"/>
      <c r="I27" s="93"/>
      <c r="J27" s="249" t="s">
        <v>13</v>
      </c>
      <c r="K27" s="77">
        <f>TRUNC(R26*R27,-1)</f>
        <v>14410</v>
      </c>
      <c r="L27" s="78"/>
      <c r="M27" s="41">
        <f>SUM(I27*K27)</f>
        <v>0</v>
      </c>
      <c r="N27" s="106">
        <f>TRUNC(S26*S27,-1)</f>
        <v>14410</v>
      </c>
      <c r="O27" s="78"/>
      <c r="P27" s="83">
        <f>SUM(I27*N27)</f>
        <v>0</v>
      </c>
      <c r="R27" s="113">
        <v>0.80100000000000005</v>
      </c>
      <c r="S27" s="113">
        <f>R27</f>
        <v>0.80100000000000005</v>
      </c>
    </row>
    <row r="28" spans="1:19" s="80" customFormat="1" ht="20.100000000000001" customHeight="1" x14ac:dyDescent="0.15">
      <c r="A28" s="75"/>
      <c r="B28" s="377" t="s">
        <v>73</v>
      </c>
      <c r="C28" s="378"/>
      <c r="D28" s="378"/>
      <c r="E28" s="378"/>
      <c r="F28" s="378"/>
      <c r="G28" s="378"/>
      <c r="H28" s="81"/>
      <c r="I28" s="93"/>
      <c r="J28" s="250" t="s">
        <v>13</v>
      </c>
      <c r="K28" s="77"/>
      <c r="L28" s="78"/>
      <c r="M28" s="41">
        <f>SUM(M26:M27)</f>
        <v>0</v>
      </c>
      <c r="N28" s="106"/>
      <c r="O28" s="78"/>
      <c r="P28" s="83">
        <f>SUM(P26:P27)</f>
        <v>0</v>
      </c>
    </row>
    <row r="29" spans="1:19" s="80" customFormat="1" ht="20.100000000000001" customHeight="1" x14ac:dyDescent="0.15">
      <c r="A29" s="75"/>
      <c r="B29" s="379" t="s">
        <v>71</v>
      </c>
      <c r="C29" s="380"/>
      <c r="D29" s="380"/>
      <c r="E29" s="380"/>
      <c r="F29" s="380"/>
      <c r="G29" s="380"/>
      <c r="H29" s="380"/>
      <c r="I29" s="90"/>
      <c r="J29" s="76"/>
      <c r="K29" s="76"/>
      <c r="L29" s="76"/>
      <c r="M29" s="84"/>
      <c r="N29" s="381">
        <f>SUM(M28+P28)</f>
        <v>0</v>
      </c>
      <c r="O29" s="382"/>
      <c r="P29" s="383"/>
    </row>
    <row r="30" spans="1:19" x14ac:dyDescent="0.15">
      <c r="A30" s="10"/>
      <c r="B30" s="350"/>
      <c r="C30" s="350"/>
      <c r="D30" s="350"/>
      <c r="E30" s="350"/>
      <c r="F30" s="350"/>
      <c r="G30" s="350"/>
      <c r="H30" s="350"/>
      <c r="I30" s="350"/>
      <c r="J30" s="350"/>
      <c r="K30" s="350"/>
      <c r="L30" s="350"/>
      <c r="M30" s="350"/>
      <c r="N30" s="74"/>
      <c r="O30" s="11"/>
      <c r="P30" s="74"/>
    </row>
  </sheetData>
  <sheetProtection formatColumns="0"/>
  <mergeCells count="39">
    <mergeCell ref="B24:G24"/>
    <mergeCell ref="B25:G25"/>
    <mergeCell ref="B26:H26"/>
    <mergeCell ref="B30:M30"/>
    <mergeCell ref="B27:G27"/>
    <mergeCell ref="B28:G28"/>
    <mergeCell ref="B29:H29"/>
    <mergeCell ref="N29:P29"/>
    <mergeCell ref="B7:G7"/>
    <mergeCell ref="B8:G8"/>
    <mergeCell ref="K5:M5"/>
    <mergeCell ref="N5:P5"/>
    <mergeCell ref="L6:M6"/>
    <mergeCell ref="O6:P6"/>
    <mergeCell ref="B23:G23"/>
    <mergeCell ref="J5:J6"/>
    <mergeCell ref="B9:G9"/>
    <mergeCell ref="N3:P3"/>
    <mergeCell ref="A5:A6"/>
    <mergeCell ref="B5:G6"/>
    <mergeCell ref="H5:H6"/>
    <mergeCell ref="I5:I6"/>
    <mergeCell ref="B14:G14"/>
    <mergeCell ref="B12:G12"/>
    <mergeCell ref="B13:G13"/>
    <mergeCell ref="H1:M1"/>
    <mergeCell ref="C3:D3"/>
    <mergeCell ref="E2:G2"/>
    <mergeCell ref="E3:I3"/>
    <mergeCell ref="B10:G10"/>
    <mergeCell ref="B11:G11"/>
    <mergeCell ref="B21:G21"/>
    <mergeCell ref="B22:G22"/>
    <mergeCell ref="B15:G15"/>
    <mergeCell ref="B16:G16"/>
    <mergeCell ref="B17:G17"/>
    <mergeCell ref="B18:G18"/>
    <mergeCell ref="B19:G19"/>
    <mergeCell ref="B20:G20"/>
  </mergeCells>
  <phoneticPr fontId="2"/>
  <pageMargins left="0.51181102362204722" right="0.19685039370078741" top="0.74803149606299213" bottom="0.15748031496062992" header="0.31496062992125984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opLeftCell="A16" zoomScale="125" zoomScaleNormal="125" workbookViewId="0">
      <selection activeCell="I29" sqref="I29"/>
    </sheetView>
  </sheetViews>
  <sheetFormatPr defaultRowHeight="13.5" x14ac:dyDescent="0.15"/>
  <cols>
    <col min="1" max="1" width="1.625" style="1" customWidth="1"/>
    <col min="2" max="6" width="3.75" style="1" customWidth="1"/>
    <col min="7" max="7" width="8.125" style="1" customWidth="1"/>
    <col min="8" max="8" width="10.625" style="1" customWidth="1"/>
    <col min="9" max="9" width="6.125" style="88" customWidth="1"/>
    <col min="10" max="10" width="3.375" style="1" customWidth="1"/>
    <col min="11" max="11" width="8.625" style="37" customWidth="1"/>
    <col min="12" max="12" width="1.5" style="1" customWidth="1"/>
    <col min="13" max="13" width="12.5" style="72" customWidth="1"/>
    <col min="14" max="14" width="8.625" style="72" customWidth="1"/>
    <col min="15" max="15" width="1.5" style="1" customWidth="1"/>
    <col min="16" max="16" width="13.75" style="72" customWidth="1"/>
    <col min="17" max="17" width="3.125" customWidth="1"/>
  </cols>
  <sheetData>
    <row r="1" spans="1:19" s="1" customFormat="1" ht="21" customHeight="1" x14ac:dyDescent="0.15">
      <c r="D1" s="179"/>
      <c r="E1" s="179"/>
      <c r="F1" s="179"/>
      <c r="G1" s="179"/>
      <c r="H1" s="339" t="s">
        <v>233</v>
      </c>
      <c r="I1" s="339"/>
      <c r="J1" s="339"/>
      <c r="K1" s="339"/>
      <c r="L1" s="339"/>
      <c r="M1" s="339"/>
      <c r="N1" s="179"/>
      <c r="O1" s="179"/>
      <c r="P1" s="98"/>
    </row>
    <row r="2" spans="1:19" s="1" customFormat="1" ht="15" customHeight="1" x14ac:dyDescent="0.15">
      <c r="D2" s="2"/>
      <c r="E2" s="395"/>
      <c r="F2" s="395"/>
      <c r="G2" s="395"/>
      <c r="I2" s="88"/>
      <c r="K2" s="37"/>
      <c r="M2" s="72"/>
      <c r="N2" s="72"/>
      <c r="P2" s="98"/>
    </row>
    <row r="3" spans="1:19" s="1" customFormat="1" ht="15" customHeight="1" x14ac:dyDescent="0.15">
      <c r="C3" s="333" t="s">
        <v>200</v>
      </c>
      <c r="D3" s="333"/>
      <c r="E3" s="396" t="s">
        <v>52</v>
      </c>
      <c r="F3" s="396"/>
      <c r="G3" s="396"/>
      <c r="H3" s="396"/>
      <c r="I3" s="396"/>
      <c r="K3" s="37"/>
      <c r="M3" s="85"/>
      <c r="N3" s="397"/>
      <c r="O3" s="397"/>
      <c r="P3" s="397"/>
    </row>
    <row r="4" spans="1:19" s="1" customFormat="1" ht="4.5" customHeight="1" x14ac:dyDescent="0.15">
      <c r="I4" s="88"/>
      <c r="K4" s="37"/>
      <c r="M4" s="72"/>
      <c r="N4" s="72"/>
      <c r="P4" s="72"/>
    </row>
    <row r="5" spans="1:19" x14ac:dyDescent="0.15">
      <c r="A5" s="386"/>
      <c r="B5" s="387" t="s">
        <v>12</v>
      </c>
      <c r="C5" s="388"/>
      <c r="D5" s="388"/>
      <c r="E5" s="388"/>
      <c r="F5" s="388"/>
      <c r="G5" s="388"/>
      <c r="H5" s="371" t="s">
        <v>3</v>
      </c>
      <c r="I5" s="391" t="s">
        <v>7</v>
      </c>
      <c r="J5" s="398" t="s">
        <v>8</v>
      </c>
      <c r="K5" s="340" t="s">
        <v>10</v>
      </c>
      <c r="L5" s="342"/>
      <c r="M5" s="342"/>
      <c r="N5" s="342" t="s">
        <v>74</v>
      </c>
      <c r="O5" s="342"/>
      <c r="P5" s="341"/>
    </row>
    <row r="6" spans="1:19" x14ac:dyDescent="0.15">
      <c r="A6" s="386"/>
      <c r="B6" s="389"/>
      <c r="C6" s="390"/>
      <c r="D6" s="390"/>
      <c r="E6" s="390"/>
      <c r="F6" s="390"/>
      <c r="G6" s="390"/>
      <c r="H6" s="373"/>
      <c r="I6" s="392"/>
      <c r="J6" s="399"/>
      <c r="K6" s="56" t="s">
        <v>201</v>
      </c>
      <c r="L6" s="346" t="s">
        <v>9</v>
      </c>
      <c r="M6" s="346"/>
      <c r="N6" s="73" t="s">
        <v>201</v>
      </c>
      <c r="O6" s="340" t="s">
        <v>9</v>
      </c>
      <c r="P6" s="341"/>
    </row>
    <row r="7" spans="1:19" ht="20.100000000000001" customHeight="1" x14ac:dyDescent="0.15">
      <c r="B7" s="62" t="s">
        <v>121</v>
      </c>
      <c r="C7" s="63"/>
      <c r="D7" s="63"/>
      <c r="E7" s="63"/>
      <c r="F7" s="63"/>
      <c r="G7" s="64"/>
      <c r="H7" s="306"/>
      <c r="I7" s="239"/>
      <c r="J7" s="216" t="s">
        <v>16</v>
      </c>
      <c r="K7" s="27">
        <f>TRUNC(R28*R7,-1)</f>
        <v>6600</v>
      </c>
      <c r="L7" s="131"/>
      <c r="M7" s="211">
        <f>I7*K7</f>
        <v>0</v>
      </c>
      <c r="N7" s="93">
        <f>TRUNC(S28*S7,-1)</f>
        <v>6600</v>
      </c>
      <c r="O7" s="145"/>
      <c r="P7" s="234">
        <f>I7*N7</f>
        <v>0</v>
      </c>
      <c r="R7">
        <v>0.36699999999999999</v>
      </c>
      <c r="S7">
        <f>R7</f>
        <v>0.36699999999999999</v>
      </c>
    </row>
    <row r="8" spans="1:19" ht="20.100000000000001" customHeight="1" x14ac:dyDescent="0.15">
      <c r="B8" s="329" t="s">
        <v>53</v>
      </c>
      <c r="C8" s="330"/>
      <c r="D8" s="330"/>
      <c r="E8" s="330"/>
      <c r="F8" s="330"/>
      <c r="G8" s="331"/>
      <c r="H8" s="305"/>
      <c r="I8" s="235"/>
      <c r="J8" s="217" t="s">
        <v>16</v>
      </c>
      <c r="K8" s="210">
        <f>TRUNC(R28*R8,-1)</f>
        <v>3420</v>
      </c>
      <c r="L8" s="129"/>
      <c r="M8" s="212">
        <f t="shared" ref="M8:M26" si="0">I8*K8</f>
        <v>0</v>
      </c>
      <c r="N8" s="91">
        <f>TRUNC(S28*S8,-1)</f>
        <v>3420</v>
      </c>
      <c r="O8" s="146"/>
      <c r="P8" s="212">
        <f>I8*N8</f>
        <v>0</v>
      </c>
      <c r="R8">
        <v>0.19</v>
      </c>
      <c r="S8">
        <f>R8</f>
        <v>0.19</v>
      </c>
    </row>
    <row r="9" spans="1:19" ht="20.100000000000001" customHeight="1" x14ac:dyDescent="0.15">
      <c r="B9" s="329" t="s">
        <v>271</v>
      </c>
      <c r="C9" s="330"/>
      <c r="D9" s="330"/>
      <c r="E9" s="330"/>
      <c r="F9" s="330"/>
      <c r="G9" s="331"/>
      <c r="H9" s="305"/>
      <c r="I9" s="235"/>
      <c r="J9" s="217" t="s">
        <v>16</v>
      </c>
      <c r="K9" s="210">
        <f>TRUNC(R28*R9,-1)</f>
        <v>5590</v>
      </c>
      <c r="L9" s="129"/>
      <c r="M9" s="212">
        <f t="shared" si="0"/>
        <v>0</v>
      </c>
      <c r="N9" s="91">
        <f>TRUNC(S28*S9,-1)</f>
        <v>5590</v>
      </c>
      <c r="O9" s="146"/>
      <c r="P9" s="212">
        <f t="shared" ref="P9:P27" si="1">I9*N9</f>
        <v>0</v>
      </c>
      <c r="R9">
        <v>0.311</v>
      </c>
      <c r="S9">
        <f>R9</f>
        <v>0.311</v>
      </c>
    </row>
    <row r="10" spans="1:19" ht="20.100000000000001" customHeight="1" x14ac:dyDescent="0.15">
      <c r="B10" s="329" t="s">
        <v>108</v>
      </c>
      <c r="C10" s="330"/>
      <c r="D10" s="330"/>
      <c r="E10" s="330"/>
      <c r="F10" s="330"/>
      <c r="G10" s="331"/>
      <c r="H10" s="305"/>
      <c r="I10" s="235"/>
      <c r="J10" s="217" t="s">
        <v>19</v>
      </c>
      <c r="K10" s="210">
        <f>TRUNC(R28*R10,-1)</f>
        <v>770</v>
      </c>
      <c r="L10" s="129"/>
      <c r="M10" s="212">
        <f t="shared" si="0"/>
        <v>0</v>
      </c>
      <c r="N10" s="91">
        <f>TRUNC(S28*S10,-1)</f>
        <v>770</v>
      </c>
      <c r="O10" s="146"/>
      <c r="P10" s="212">
        <f t="shared" si="1"/>
        <v>0</v>
      </c>
      <c r="R10">
        <v>4.2999999999999997E-2</v>
      </c>
      <c r="S10">
        <f t="shared" ref="S10:S24" si="2">R10</f>
        <v>4.2999999999999997E-2</v>
      </c>
    </row>
    <row r="11" spans="1:19" ht="20.100000000000001" customHeight="1" x14ac:dyDescent="0.15">
      <c r="B11" s="329" t="s">
        <v>118</v>
      </c>
      <c r="C11" s="330"/>
      <c r="D11" s="330"/>
      <c r="E11" s="330"/>
      <c r="F11" s="330"/>
      <c r="G11" s="331"/>
      <c r="H11" s="305"/>
      <c r="I11" s="235"/>
      <c r="J11" s="217" t="s">
        <v>31</v>
      </c>
      <c r="K11" s="210">
        <f>TRUNC(R28*R11,-1)</f>
        <v>2950</v>
      </c>
      <c r="L11" s="129"/>
      <c r="M11" s="212">
        <f t="shared" si="0"/>
        <v>0</v>
      </c>
      <c r="N11" s="91">
        <f>TRUNC(S28*S11,-1)</f>
        <v>2950</v>
      </c>
      <c r="O11" s="146"/>
      <c r="P11" s="212">
        <f t="shared" si="1"/>
        <v>0</v>
      </c>
      <c r="R11">
        <v>0.16400000000000001</v>
      </c>
      <c r="S11">
        <f t="shared" si="2"/>
        <v>0.16400000000000001</v>
      </c>
    </row>
    <row r="12" spans="1:19" ht="20.100000000000001" customHeight="1" x14ac:dyDescent="0.15">
      <c r="B12" s="329" t="s">
        <v>32</v>
      </c>
      <c r="C12" s="330"/>
      <c r="D12" s="330"/>
      <c r="E12" s="330"/>
      <c r="F12" s="330"/>
      <c r="G12" s="331"/>
      <c r="H12" s="305"/>
      <c r="I12" s="235"/>
      <c r="J12" s="217" t="s">
        <v>16</v>
      </c>
      <c r="K12" s="210">
        <f>TRUNC(R28*R12,-1)</f>
        <v>3310</v>
      </c>
      <c r="L12" s="129"/>
      <c r="M12" s="212">
        <f t="shared" si="0"/>
        <v>0</v>
      </c>
      <c r="N12" s="91">
        <f>TRUNC(S28*S12,-1)</f>
        <v>3310</v>
      </c>
      <c r="O12" s="146"/>
      <c r="P12" s="212">
        <f t="shared" si="1"/>
        <v>0</v>
      </c>
      <c r="R12">
        <v>0.184</v>
      </c>
      <c r="S12">
        <f t="shared" si="2"/>
        <v>0.184</v>
      </c>
    </row>
    <row r="13" spans="1:19" ht="20.100000000000001" customHeight="1" x14ac:dyDescent="0.15">
      <c r="B13" s="329" t="s">
        <v>34</v>
      </c>
      <c r="C13" s="330"/>
      <c r="D13" s="330"/>
      <c r="E13" s="330"/>
      <c r="F13" s="330"/>
      <c r="G13" s="331"/>
      <c r="H13" s="305"/>
      <c r="I13" s="235"/>
      <c r="J13" s="217" t="s">
        <v>25</v>
      </c>
      <c r="K13" s="210">
        <f>TRUNC(R28*R13,-1)</f>
        <v>5250</v>
      </c>
      <c r="L13" s="129"/>
      <c r="M13" s="212">
        <f t="shared" si="0"/>
        <v>0</v>
      </c>
      <c r="N13" s="91">
        <f>TRUNC(S28*S13,-1)</f>
        <v>5250</v>
      </c>
      <c r="O13" s="146"/>
      <c r="P13" s="212">
        <f t="shared" si="1"/>
        <v>0</v>
      </c>
      <c r="R13">
        <v>0.29199999999999998</v>
      </c>
      <c r="S13">
        <f t="shared" si="2"/>
        <v>0.29199999999999998</v>
      </c>
    </row>
    <row r="14" spans="1:19" ht="20.100000000000001" customHeight="1" x14ac:dyDescent="0.15">
      <c r="B14" s="329" t="s">
        <v>35</v>
      </c>
      <c r="C14" s="330"/>
      <c r="D14" s="330"/>
      <c r="E14" s="330"/>
      <c r="F14" s="330"/>
      <c r="G14" s="331"/>
      <c r="H14" s="305"/>
      <c r="I14" s="235"/>
      <c r="J14" s="217" t="s">
        <v>25</v>
      </c>
      <c r="K14" s="210">
        <f>TRUNC(R28*R14,-1)</f>
        <v>3420</v>
      </c>
      <c r="L14" s="129"/>
      <c r="M14" s="212">
        <f t="shared" si="0"/>
        <v>0</v>
      </c>
      <c r="N14" s="91">
        <f>TRUNC(S28*S14,-1)</f>
        <v>3420</v>
      </c>
      <c r="O14" s="146"/>
      <c r="P14" s="212">
        <f t="shared" si="1"/>
        <v>0</v>
      </c>
      <c r="R14">
        <v>0.19</v>
      </c>
      <c r="S14">
        <f t="shared" si="2"/>
        <v>0.19</v>
      </c>
    </row>
    <row r="15" spans="1:19" ht="20.100000000000001" customHeight="1" x14ac:dyDescent="0.15">
      <c r="B15" s="329" t="s">
        <v>36</v>
      </c>
      <c r="C15" s="330"/>
      <c r="D15" s="330"/>
      <c r="E15" s="330"/>
      <c r="F15" s="330"/>
      <c r="G15" s="331"/>
      <c r="H15" s="305"/>
      <c r="I15" s="235"/>
      <c r="J15" s="217" t="s">
        <v>16</v>
      </c>
      <c r="K15" s="210">
        <f>TRUNC(R28*R15,-1)</f>
        <v>4420</v>
      </c>
      <c r="L15" s="129"/>
      <c r="M15" s="212">
        <f t="shared" si="0"/>
        <v>0</v>
      </c>
      <c r="N15" s="91">
        <f>TRUNC(S28*S15,-1)</f>
        <v>4420</v>
      </c>
      <c r="O15" s="146"/>
      <c r="P15" s="212">
        <f t="shared" si="1"/>
        <v>0</v>
      </c>
      <c r="R15">
        <v>0.246</v>
      </c>
      <c r="S15">
        <f t="shared" si="2"/>
        <v>0.246</v>
      </c>
    </row>
    <row r="16" spans="1:19" ht="20.100000000000001" customHeight="1" x14ac:dyDescent="0.15">
      <c r="B16" s="329" t="s">
        <v>110</v>
      </c>
      <c r="C16" s="330"/>
      <c r="D16" s="330"/>
      <c r="E16" s="330"/>
      <c r="F16" s="330"/>
      <c r="G16" s="331"/>
      <c r="H16" s="305"/>
      <c r="I16" s="235"/>
      <c r="J16" s="217" t="s">
        <v>16</v>
      </c>
      <c r="K16" s="210">
        <f>TRUNC(R28*R16,-1)</f>
        <v>990</v>
      </c>
      <c r="L16" s="129"/>
      <c r="M16" s="212">
        <f t="shared" si="0"/>
        <v>0</v>
      </c>
      <c r="N16" s="91">
        <f>TRUNC(S28*S16,-1)</f>
        <v>990</v>
      </c>
      <c r="O16" s="146"/>
      <c r="P16" s="212">
        <f t="shared" si="1"/>
        <v>0</v>
      </c>
      <c r="R16">
        <v>5.5E-2</v>
      </c>
      <c r="S16">
        <f t="shared" si="2"/>
        <v>5.5E-2</v>
      </c>
    </row>
    <row r="17" spans="1:19" ht="20.100000000000001" customHeight="1" x14ac:dyDescent="0.15">
      <c r="B17" s="329" t="s">
        <v>111</v>
      </c>
      <c r="C17" s="330"/>
      <c r="D17" s="330"/>
      <c r="E17" s="330"/>
      <c r="F17" s="330"/>
      <c r="G17" s="331"/>
      <c r="H17" s="305"/>
      <c r="I17" s="235"/>
      <c r="J17" s="217" t="s">
        <v>16</v>
      </c>
      <c r="K17" s="210">
        <f>TRUNC(R28*R17,-1)</f>
        <v>3310</v>
      </c>
      <c r="L17" s="129"/>
      <c r="M17" s="212">
        <f t="shared" si="0"/>
        <v>0</v>
      </c>
      <c r="N17" s="91">
        <f>TRUNC(S28*S17,-1)</f>
        <v>3310</v>
      </c>
      <c r="O17" s="146"/>
      <c r="P17" s="212">
        <f t="shared" si="1"/>
        <v>0</v>
      </c>
      <c r="R17">
        <v>0.184</v>
      </c>
      <c r="S17">
        <f t="shared" si="2"/>
        <v>0.184</v>
      </c>
    </row>
    <row r="18" spans="1:19" ht="20.100000000000001" customHeight="1" x14ac:dyDescent="0.15">
      <c r="B18" s="329" t="s">
        <v>211</v>
      </c>
      <c r="C18" s="330"/>
      <c r="D18" s="330"/>
      <c r="E18" s="330"/>
      <c r="F18" s="330"/>
      <c r="G18" s="331"/>
      <c r="H18" s="305"/>
      <c r="I18" s="235"/>
      <c r="J18" s="217" t="s">
        <v>16</v>
      </c>
      <c r="K18" s="210">
        <f>TRUNC(R28*R18,-1)</f>
        <v>5470</v>
      </c>
      <c r="L18" s="129"/>
      <c r="M18" s="212">
        <f t="shared" si="0"/>
        <v>0</v>
      </c>
      <c r="N18" s="91">
        <f>TRUNC(S28*S18,-1)</f>
        <v>5470</v>
      </c>
      <c r="O18" s="146"/>
      <c r="P18" s="212">
        <f t="shared" si="1"/>
        <v>0</v>
      </c>
      <c r="R18">
        <v>0.30399999999999999</v>
      </c>
      <c r="S18">
        <f t="shared" si="2"/>
        <v>0.30399999999999999</v>
      </c>
    </row>
    <row r="19" spans="1:19" ht="20.100000000000001" customHeight="1" x14ac:dyDescent="0.15">
      <c r="B19" s="329" t="s">
        <v>117</v>
      </c>
      <c r="C19" s="330"/>
      <c r="D19" s="330"/>
      <c r="E19" s="330"/>
      <c r="F19" s="330"/>
      <c r="G19" s="331"/>
      <c r="H19" s="305"/>
      <c r="I19" s="235"/>
      <c r="J19" s="217" t="s">
        <v>19</v>
      </c>
      <c r="K19" s="210">
        <f>TRUNC(R28*R19,-1)</f>
        <v>320</v>
      </c>
      <c r="L19" s="129"/>
      <c r="M19" s="212">
        <f t="shared" si="0"/>
        <v>0</v>
      </c>
      <c r="N19" s="91">
        <f>TRUNC(S28*S19,-1)</f>
        <v>320</v>
      </c>
      <c r="O19" s="146"/>
      <c r="P19" s="212">
        <f t="shared" si="1"/>
        <v>0</v>
      </c>
      <c r="R19">
        <v>1.7999999999999999E-2</v>
      </c>
      <c r="S19">
        <f t="shared" si="2"/>
        <v>1.7999999999999999E-2</v>
      </c>
    </row>
    <row r="20" spans="1:19" ht="20.100000000000001" customHeight="1" x14ac:dyDescent="0.15">
      <c r="B20" s="329" t="s">
        <v>112</v>
      </c>
      <c r="C20" s="330"/>
      <c r="D20" s="330"/>
      <c r="E20" s="330"/>
      <c r="F20" s="330"/>
      <c r="G20" s="331"/>
      <c r="H20" s="305"/>
      <c r="I20" s="235"/>
      <c r="J20" s="217" t="s">
        <v>16</v>
      </c>
      <c r="K20" s="210">
        <f>TRUNC(R28*R20,-1)</f>
        <v>3310</v>
      </c>
      <c r="L20" s="129"/>
      <c r="M20" s="212">
        <f t="shared" si="0"/>
        <v>0</v>
      </c>
      <c r="N20" s="91">
        <f>TRUNC(S28*S20,-1)</f>
        <v>3310</v>
      </c>
      <c r="O20" s="146"/>
      <c r="P20" s="212">
        <f t="shared" si="1"/>
        <v>0</v>
      </c>
      <c r="R20">
        <v>0.184</v>
      </c>
      <c r="S20">
        <f t="shared" si="2"/>
        <v>0.184</v>
      </c>
    </row>
    <row r="21" spans="1:19" ht="20.100000000000001" customHeight="1" x14ac:dyDescent="0.15">
      <c r="B21" s="329" t="s">
        <v>113</v>
      </c>
      <c r="C21" s="330"/>
      <c r="D21" s="330"/>
      <c r="E21" s="330"/>
      <c r="F21" s="330"/>
      <c r="G21" s="331"/>
      <c r="H21" s="305"/>
      <c r="I21" s="235"/>
      <c r="J21" s="217" t="s">
        <v>16</v>
      </c>
      <c r="K21" s="210">
        <f>TRUNC(R28*R21,-1)</f>
        <v>1290</v>
      </c>
      <c r="L21" s="129"/>
      <c r="M21" s="212">
        <f t="shared" si="0"/>
        <v>0</v>
      </c>
      <c r="N21" s="91">
        <f>TRUNC(S28*S21,-1)</f>
        <v>1290</v>
      </c>
      <c r="O21" s="146"/>
      <c r="P21" s="212">
        <f t="shared" si="1"/>
        <v>0</v>
      </c>
      <c r="R21">
        <v>7.1999999999999995E-2</v>
      </c>
      <c r="S21">
        <f t="shared" si="2"/>
        <v>7.1999999999999995E-2</v>
      </c>
    </row>
    <row r="22" spans="1:19" ht="20.100000000000001" customHeight="1" x14ac:dyDescent="0.15">
      <c r="B22" s="329" t="s">
        <v>54</v>
      </c>
      <c r="C22" s="330"/>
      <c r="D22" s="330"/>
      <c r="E22" s="330"/>
      <c r="F22" s="330"/>
      <c r="G22" s="331"/>
      <c r="H22" s="305"/>
      <c r="I22" s="235"/>
      <c r="J22" s="217" t="s">
        <v>31</v>
      </c>
      <c r="K22" s="210">
        <f>TRUNC(R28*R22,-1)</f>
        <v>1260</v>
      </c>
      <c r="L22" s="129"/>
      <c r="M22" s="212">
        <f t="shared" si="0"/>
        <v>0</v>
      </c>
      <c r="N22" s="91">
        <f>TRUNC(S28*S22,-1)</f>
        <v>1260</v>
      </c>
      <c r="O22" s="146"/>
      <c r="P22" s="212">
        <f t="shared" si="1"/>
        <v>0</v>
      </c>
      <c r="R22">
        <v>7.0000000000000007E-2</v>
      </c>
      <c r="S22">
        <f t="shared" si="2"/>
        <v>7.0000000000000007E-2</v>
      </c>
    </row>
    <row r="23" spans="1:19" ht="20.100000000000001" customHeight="1" x14ac:dyDescent="0.15">
      <c r="B23" s="329" t="s">
        <v>114</v>
      </c>
      <c r="C23" s="330"/>
      <c r="D23" s="330"/>
      <c r="E23" s="330"/>
      <c r="F23" s="330"/>
      <c r="G23" s="331"/>
      <c r="H23" s="305"/>
      <c r="I23" s="235"/>
      <c r="J23" s="217" t="s">
        <v>19</v>
      </c>
      <c r="K23" s="210">
        <f>TRUNC(R28*R23,-1)</f>
        <v>120</v>
      </c>
      <c r="L23" s="129"/>
      <c r="M23" s="212">
        <f t="shared" si="0"/>
        <v>0</v>
      </c>
      <c r="N23" s="91">
        <f>TRUNC(S28*S23,-1)</f>
        <v>120</v>
      </c>
      <c r="O23" s="146"/>
      <c r="P23" s="212">
        <f t="shared" si="1"/>
        <v>0</v>
      </c>
      <c r="R23">
        <v>7.0000000000000001E-3</v>
      </c>
      <c r="S23">
        <f t="shared" si="2"/>
        <v>7.0000000000000001E-3</v>
      </c>
    </row>
    <row r="24" spans="1:19" ht="20.100000000000001" customHeight="1" x14ac:dyDescent="0.15">
      <c r="B24" s="329" t="s">
        <v>116</v>
      </c>
      <c r="C24" s="330"/>
      <c r="D24" s="330"/>
      <c r="E24" s="330"/>
      <c r="F24" s="330"/>
      <c r="G24" s="331"/>
      <c r="H24" s="305"/>
      <c r="I24" s="235"/>
      <c r="J24" s="217" t="s">
        <v>19</v>
      </c>
      <c r="K24" s="210">
        <f>TRUNC(R24*R28,-1)</f>
        <v>10</v>
      </c>
      <c r="L24" s="129"/>
      <c r="M24" s="212">
        <f t="shared" si="0"/>
        <v>0</v>
      </c>
      <c r="N24" s="91">
        <f>TRUNC(S24*S28,-1)</f>
        <v>10</v>
      </c>
      <c r="O24" s="146"/>
      <c r="P24" s="212">
        <f t="shared" si="1"/>
        <v>0</v>
      </c>
      <c r="R24">
        <v>1E-3</v>
      </c>
      <c r="S24">
        <f t="shared" si="2"/>
        <v>1E-3</v>
      </c>
    </row>
    <row r="25" spans="1:19" ht="20.100000000000001" customHeight="1" x14ac:dyDescent="0.15">
      <c r="B25" s="329" t="s">
        <v>272</v>
      </c>
      <c r="C25" s="330"/>
      <c r="D25" s="330"/>
      <c r="E25" s="330"/>
      <c r="F25" s="330"/>
      <c r="G25" s="331"/>
      <c r="H25" s="305"/>
      <c r="I25" s="235"/>
      <c r="J25" s="217" t="s">
        <v>13</v>
      </c>
      <c r="K25" s="210">
        <f>TRUNC(R28*R25,-1)</f>
        <v>0</v>
      </c>
      <c r="L25" s="129"/>
      <c r="M25" s="212">
        <f t="shared" si="0"/>
        <v>0</v>
      </c>
      <c r="N25" s="91">
        <f>TRUNC(S28*S25,-1)</f>
        <v>17370</v>
      </c>
      <c r="O25" s="146"/>
      <c r="P25" s="212">
        <f t="shared" si="1"/>
        <v>0</v>
      </c>
      <c r="S25">
        <v>0.96499999999999997</v>
      </c>
    </row>
    <row r="26" spans="1:19" ht="20.100000000000001" customHeight="1" x14ac:dyDescent="0.15">
      <c r="B26" s="329" t="s">
        <v>115</v>
      </c>
      <c r="C26" s="330"/>
      <c r="D26" s="330"/>
      <c r="E26" s="330"/>
      <c r="F26" s="330"/>
      <c r="G26" s="331"/>
      <c r="H26" s="305"/>
      <c r="I26" s="91"/>
      <c r="J26" s="217" t="s">
        <v>13</v>
      </c>
      <c r="K26" s="210">
        <f>TRUNC(R28*R26,-1)</f>
        <v>640</v>
      </c>
      <c r="L26" s="129"/>
      <c r="M26" s="212">
        <f t="shared" si="0"/>
        <v>0</v>
      </c>
      <c r="N26" s="91">
        <f>TRUNC(S28*S26,-1)</f>
        <v>640</v>
      </c>
      <c r="O26" s="146"/>
      <c r="P26" s="212">
        <f t="shared" si="1"/>
        <v>0</v>
      </c>
      <c r="R26">
        <v>3.5999999999999997E-2</v>
      </c>
      <c r="S26">
        <f>R26</f>
        <v>3.5999999999999997E-2</v>
      </c>
    </row>
    <row r="27" spans="1:19" ht="20.100000000000001" customHeight="1" x14ac:dyDescent="0.15">
      <c r="B27" s="329" t="s">
        <v>101</v>
      </c>
      <c r="C27" s="330"/>
      <c r="D27" s="330"/>
      <c r="E27" s="330"/>
      <c r="F27" s="330"/>
      <c r="G27" s="331"/>
      <c r="H27" s="305"/>
      <c r="I27" s="91"/>
      <c r="J27" s="218" t="s">
        <v>13</v>
      </c>
      <c r="K27" s="210"/>
      <c r="L27" s="129"/>
      <c r="M27" s="212"/>
      <c r="N27" s="233">
        <f>TRUNC(S28*S27,-1)</f>
        <v>1800</v>
      </c>
      <c r="O27" s="147"/>
      <c r="P27" s="212">
        <f t="shared" si="1"/>
        <v>0</v>
      </c>
      <c r="S27">
        <v>0.1</v>
      </c>
    </row>
    <row r="28" spans="1:19" ht="20.100000000000001" customHeight="1" x14ac:dyDescent="0.15">
      <c r="B28" s="384" t="s">
        <v>70</v>
      </c>
      <c r="C28" s="385"/>
      <c r="D28" s="385"/>
      <c r="E28" s="385"/>
      <c r="F28" s="385"/>
      <c r="G28" s="385"/>
      <c r="H28" s="385"/>
      <c r="I28" s="92"/>
      <c r="J28" s="236"/>
      <c r="K28" s="57"/>
      <c r="L28" s="15"/>
      <c r="M28" s="213">
        <f>SUM(M7:M27)</f>
        <v>0</v>
      </c>
      <c r="N28" s="215"/>
      <c r="O28" s="215"/>
      <c r="P28" s="213">
        <f>SUM(P7:P27)</f>
        <v>0</v>
      </c>
      <c r="R28">
        <f>見積総括書!Q17</f>
        <v>18000</v>
      </c>
      <c r="S28">
        <f>R28</f>
        <v>18000</v>
      </c>
    </row>
    <row r="29" spans="1:19" s="80" customFormat="1" ht="20.100000000000001" customHeight="1" x14ac:dyDescent="0.15">
      <c r="A29" s="75"/>
      <c r="B29" s="377" t="s">
        <v>72</v>
      </c>
      <c r="C29" s="378"/>
      <c r="D29" s="378"/>
      <c r="E29" s="378"/>
      <c r="F29" s="378"/>
      <c r="G29" s="378"/>
      <c r="H29" s="81"/>
      <c r="I29" s="93"/>
      <c r="J29" s="237" t="s">
        <v>13</v>
      </c>
      <c r="K29" s="77">
        <f>TRUNC(R28*R29,-1)</f>
        <v>14410</v>
      </c>
      <c r="L29" s="78"/>
      <c r="M29" s="41">
        <f>I29*K29</f>
        <v>0</v>
      </c>
      <c r="N29" s="82">
        <f>TRUNC(S28*S29,-1)</f>
        <v>14410</v>
      </c>
      <c r="O29" s="82"/>
      <c r="P29" s="83">
        <f>I29*N29</f>
        <v>0</v>
      </c>
      <c r="R29" s="113">
        <v>0.80100000000000005</v>
      </c>
      <c r="S29" s="113">
        <f>R29</f>
        <v>0.80100000000000005</v>
      </c>
    </row>
    <row r="30" spans="1:19" s="80" customFormat="1" ht="20.100000000000001" customHeight="1" x14ac:dyDescent="0.15">
      <c r="A30" s="75"/>
      <c r="B30" s="377" t="s">
        <v>73</v>
      </c>
      <c r="C30" s="378"/>
      <c r="D30" s="378"/>
      <c r="E30" s="378"/>
      <c r="F30" s="378"/>
      <c r="G30" s="378"/>
      <c r="H30" s="81"/>
      <c r="I30" s="93"/>
      <c r="J30" s="238" t="s">
        <v>13</v>
      </c>
      <c r="K30" s="77"/>
      <c r="L30" s="78"/>
      <c r="M30" s="41">
        <f>M28+M29</f>
        <v>0</v>
      </c>
      <c r="N30" s="82"/>
      <c r="O30" s="82"/>
      <c r="P30" s="83">
        <f>P28+P29</f>
        <v>0</v>
      </c>
    </row>
    <row r="31" spans="1:19" s="80" customFormat="1" ht="20.100000000000001" customHeight="1" x14ac:dyDescent="0.15">
      <c r="A31" s="75"/>
      <c r="B31" s="379" t="s">
        <v>71</v>
      </c>
      <c r="C31" s="380"/>
      <c r="D31" s="380"/>
      <c r="E31" s="380"/>
      <c r="F31" s="380"/>
      <c r="G31" s="380"/>
      <c r="H31" s="380"/>
      <c r="I31" s="90"/>
      <c r="J31" s="76"/>
      <c r="K31" s="76"/>
      <c r="L31" s="76"/>
      <c r="M31" s="84"/>
      <c r="N31" s="381">
        <f>SUM(M30+P30)</f>
        <v>0</v>
      </c>
      <c r="O31" s="382"/>
      <c r="P31" s="383"/>
    </row>
    <row r="32" spans="1:19" x14ac:dyDescent="0.15">
      <c r="A32" s="10"/>
      <c r="B32" s="350"/>
      <c r="C32" s="350"/>
      <c r="D32" s="350"/>
      <c r="E32" s="350"/>
      <c r="F32" s="350"/>
      <c r="G32" s="350"/>
      <c r="H32" s="350"/>
      <c r="I32" s="350"/>
      <c r="J32" s="350"/>
      <c r="K32" s="350"/>
      <c r="L32" s="350"/>
      <c r="M32" s="350"/>
      <c r="N32" s="74"/>
      <c r="O32" s="11"/>
      <c r="P32" s="74"/>
    </row>
  </sheetData>
  <sheetProtection formatColumns="0"/>
  <mergeCells count="40">
    <mergeCell ref="E2:G2"/>
    <mergeCell ref="E3:I3"/>
    <mergeCell ref="N3:P3"/>
    <mergeCell ref="B14:G14"/>
    <mergeCell ref="K5:M5"/>
    <mergeCell ref="N5:P5"/>
    <mergeCell ref="L6:M6"/>
    <mergeCell ref="I5:I6"/>
    <mergeCell ref="B8:G8"/>
    <mergeCell ref="B13:G13"/>
    <mergeCell ref="A5:A6"/>
    <mergeCell ref="B5:G6"/>
    <mergeCell ref="H5:H6"/>
    <mergeCell ref="J5:J6"/>
    <mergeCell ref="O6:P6"/>
    <mergeCell ref="B28:H28"/>
    <mergeCell ref="B9:G9"/>
    <mergeCell ref="B10:G10"/>
    <mergeCell ref="B11:G11"/>
    <mergeCell ref="B12:G12"/>
    <mergeCell ref="B29:G29"/>
    <mergeCell ref="B19:G19"/>
    <mergeCell ref="B20:G20"/>
    <mergeCell ref="B17:G17"/>
    <mergeCell ref="B24:G24"/>
    <mergeCell ref="N31:P31"/>
    <mergeCell ref="B27:G27"/>
    <mergeCell ref="B18:G18"/>
    <mergeCell ref="B22:G22"/>
    <mergeCell ref="B23:G23"/>
    <mergeCell ref="B16:G16"/>
    <mergeCell ref="B15:G15"/>
    <mergeCell ref="H1:M1"/>
    <mergeCell ref="C3:D3"/>
    <mergeCell ref="B32:M32"/>
    <mergeCell ref="B30:G30"/>
    <mergeCell ref="B31:H31"/>
    <mergeCell ref="B25:G25"/>
    <mergeCell ref="B26:G26"/>
    <mergeCell ref="B21:G21"/>
  </mergeCells>
  <phoneticPr fontId="2"/>
  <pageMargins left="0.51181102362204722" right="0.19685039370078741" top="0.62992125984251968" bottom="0.11811023622047245" header="0.19685039370078741" footer="0.27559055118110237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opLeftCell="A22" zoomScale="125" zoomScaleNormal="125" workbookViewId="0">
      <selection activeCell="I38" sqref="I38"/>
    </sheetView>
  </sheetViews>
  <sheetFormatPr defaultRowHeight="13.5" x14ac:dyDescent="0.15"/>
  <cols>
    <col min="1" max="1" width="1.625" style="1" customWidth="1"/>
    <col min="2" max="6" width="3.75" style="1" customWidth="1"/>
    <col min="7" max="7" width="8.125" style="1" customWidth="1"/>
    <col min="8" max="8" width="10.75" style="1" customWidth="1"/>
    <col min="9" max="9" width="6.5" style="88" customWidth="1"/>
    <col min="10" max="10" width="3" style="1" customWidth="1"/>
    <col min="11" max="11" width="8.625" style="101" customWidth="1"/>
    <col min="12" max="12" width="1.625" style="1" customWidth="1"/>
    <col min="13" max="13" width="12.5" style="110" customWidth="1"/>
    <col min="14" max="14" width="8.625" style="101" customWidth="1"/>
    <col min="15" max="15" width="1.5" style="1" customWidth="1"/>
    <col min="16" max="16" width="13.375" style="111" customWidth="1"/>
  </cols>
  <sheetData>
    <row r="1" spans="1:19" s="1" customFormat="1" ht="21" customHeight="1" x14ac:dyDescent="0.15">
      <c r="D1" s="179"/>
      <c r="E1" s="179"/>
      <c r="F1" s="179"/>
      <c r="G1" s="179"/>
      <c r="H1" s="339" t="s">
        <v>233</v>
      </c>
      <c r="I1" s="339"/>
      <c r="J1" s="339"/>
      <c r="K1" s="339"/>
      <c r="L1" s="339"/>
      <c r="M1" s="339"/>
      <c r="N1" s="179"/>
      <c r="O1" s="179"/>
      <c r="P1" s="98"/>
    </row>
    <row r="2" spans="1:19" s="1" customFormat="1" ht="15" customHeight="1" x14ac:dyDescent="0.15">
      <c r="D2" s="2"/>
      <c r="E2" s="395"/>
      <c r="F2" s="395"/>
      <c r="G2" s="395"/>
      <c r="I2" s="88"/>
      <c r="K2" s="101"/>
      <c r="M2" s="110"/>
      <c r="N2" s="101"/>
      <c r="P2" s="98"/>
    </row>
    <row r="3" spans="1:19" s="1" customFormat="1" ht="15" customHeight="1" x14ac:dyDescent="0.15">
      <c r="C3" s="333" t="s">
        <v>200</v>
      </c>
      <c r="D3" s="333"/>
      <c r="E3" s="396" t="s">
        <v>33</v>
      </c>
      <c r="F3" s="396"/>
      <c r="G3" s="396"/>
      <c r="H3" s="396"/>
      <c r="I3" s="396"/>
      <c r="K3" s="101"/>
      <c r="M3" s="104"/>
      <c r="N3" s="397"/>
      <c r="O3" s="397"/>
      <c r="P3" s="397"/>
    </row>
    <row r="4" spans="1:19" s="1" customFormat="1" ht="6" customHeight="1" x14ac:dyDescent="0.15">
      <c r="I4" s="88"/>
      <c r="K4" s="101"/>
      <c r="M4" s="110"/>
      <c r="N4" s="101"/>
      <c r="P4" s="111"/>
    </row>
    <row r="5" spans="1:19" x14ac:dyDescent="0.15">
      <c r="A5" s="386"/>
      <c r="B5" s="387" t="s">
        <v>12</v>
      </c>
      <c r="C5" s="388"/>
      <c r="D5" s="388"/>
      <c r="E5" s="388"/>
      <c r="F5" s="388"/>
      <c r="G5" s="388"/>
      <c r="H5" s="371" t="s">
        <v>3</v>
      </c>
      <c r="I5" s="391" t="s">
        <v>7</v>
      </c>
      <c r="J5" s="398" t="s">
        <v>8</v>
      </c>
      <c r="K5" s="340" t="s">
        <v>10</v>
      </c>
      <c r="L5" s="342"/>
      <c r="M5" s="341"/>
      <c r="N5" s="342" t="s">
        <v>74</v>
      </c>
      <c r="O5" s="342"/>
      <c r="P5" s="341"/>
    </row>
    <row r="6" spans="1:19" x14ac:dyDescent="0.15">
      <c r="A6" s="386"/>
      <c r="B6" s="389"/>
      <c r="C6" s="390"/>
      <c r="D6" s="390"/>
      <c r="E6" s="390"/>
      <c r="F6" s="390"/>
      <c r="G6" s="390"/>
      <c r="H6" s="373"/>
      <c r="I6" s="392"/>
      <c r="J6" s="399"/>
      <c r="K6" s="105" t="s">
        <v>201</v>
      </c>
      <c r="L6" s="346" t="s">
        <v>9</v>
      </c>
      <c r="M6" s="346"/>
      <c r="N6" s="107" t="s">
        <v>201</v>
      </c>
      <c r="O6" s="340" t="s">
        <v>9</v>
      </c>
      <c r="P6" s="341"/>
    </row>
    <row r="7" spans="1:19" ht="20.100000000000001" customHeight="1" x14ac:dyDescent="0.15">
      <c r="B7" s="347" t="s">
        <v>120</v>
      </c>
      <c r="C7" s="348"/>
      <c r="D7" s="348"/>
      <c r="E7" s="348"/>
      <c r="F7" s="348"/>
      <c r="G7" s="349"/>
      <c r="H7" s="16"/>
      <c r="I7" s="93"/>
      <c r="J7" s="219" t="s">
        <v>16</v>
      </c>
      <c r="K7" s="27">
        <f>TRUNC(R36*R7,-1)</f>
        <v>6600</v>
      </c>
      <c r="L7" s="131"/>
      <c r="M7" s="211">
        <f>I7*K7</f>
        <v>0</v>
      </c>
      <c r="N7" s="242">
        <f>TRUNC(S36*S7,-1)</f>
        <v>6600</v>
      </c>
      <c r="O7" s="145"/>
      <c r="P7" s="211">
        <f>I7*N7</f>
        <v>0</v>
      </c>
      <c r="R7">
        <v>0.36699999999999999</v>
      </c>
      <c r="S7">
        <f>R7</f>
        <v>0.36699999999999999</v>
      </c>
    </row>
    <row r="8" spans="1:19" ht="20.100000000000001" customHeight="1" x14ac:dyDescent="0.15">
      <c r="B8" s="329" t="s">
        <v>122</v>
      </c>
      <c r="C8" s="330"/>
      <c r="D8" s="330"/>
      <c r="E8" s="330"/>
      <c r="F8" s="330"/>
      <c r="G8" s="331"/>
      <c r="H8" s="18"/>
      <c r="I8" s="91"/>
      <c r="J8" s="222" t="s">
        <v>16</v>
      </c>
      <c r="K8" s="210">
        <f>TRUNC(R36*R8,-1)</f>
        <v>3420</v>
      </c>
      <c r="L8" s="129"/>
      <c r="M8" s="212">
        <f t="shared" ref="M8:M30" si="0">I8*K8</f>
        <v>0</v>
      </c>
      <c r="N8" s="243">
        <f>TRUNC(S36*S8,-1)</f>
        <v>3420</v>
      </c>
      <c r="O8" s="146"/>
      <c r="P8" s="212">
        <f t="shared" ref="P8:P34" si="1">I8*N8</f>
        <v>0</v>
      </c>
      <c r="R8">
        <v>0.19</v>
      </c>
      <c r="S8">
        <v>0.19</v>
      </c>
    </row>
    <row r="9" spans="1:19" ht="20.100000000000001" customHeight="1" x14ac:dyDescent="0.15">
      <c r="B9" s="329" t="s">
        <v>109</v>
      </c>
      <c r="C9" s="330"/>
      <c r="D9" s="330"/>
      <c r="E9" s="330"/>
      <c r="F9" s="330"/>
      <c r="G9" s="331"/>
      <c r="H9" s="18"/>
      <c r="I9" s="91"/>
      <c r="J9" s="222" t="s">
        <v>16</v>
      </c>
      <c r="K9" s="210">
        <f>TRUNC(R36*R9,-1)</f>
        <v>5000</v>
      </c>
      <c r="L9" s="129"/>
      <c r="M9" s="212">
        <f t="shared" si="0"/>
        <v>0</v>
      </c>
      <c r="N9" s="243">
        <f>TRUNC(S36*S9,-1)</f>
        <v>5000</v>
      </c>
      <c r="O9" s="146"/>
      <c r="P9" s="212">
        <f t="shared" si="1"/>
        <v>0</v>
      </c>
      <c r="R9">
        <v>0.27800000000000002</v>
      </c>
      <c r="S9">
        <v>0.27800000000000002</v>
      </c>
    </row>
    <row r="10" spans="1:19" ht="20.100000000000001" customHeight="1" x14ac:dyDescent="0.15">
      <c r="B10" s="329" t="s">
        <v>108</v>
      </c>
      <c r="C10" s="330"/>
      <c r="D10" s="330"/>
      <c r="E10" s="330"/>
      <c r="F10" s="330"/>
      <c r="G10" s="331"/>
      <c r="H10" s="18"/>
      <c r="I10" s="91"/>
      <c r="J10" s="222" t="s">
        <v>19</v>
      </c>
      <c r="K10" s="210">
        <f>TRUNC(R36*R10,-1)</f>
        <v>770</v>
      </c>
      <c r="L10" s="129"/>
      <c r="M10" s="212">
        <f t="shared" si="0"/>
        <v>0</v>
      </c>
      <c r="N10" s="243">
        <f>TRUNC(S36*S10,-1)</f>
        <v>770</v>
      </c>
      <c r="O10" s="146"/>
      <c r="P10" s="212">
        <f t="shared" si="1"/>
        <v>0</v>
      </c>
      <c r="R10">
        <v>4.2999999999999997E-2</v>
      </c>
      <c r="S10">
        <f>R10</f>
        <v>4.2999999999999997E-2</v>
      </c>
    </row>
    <row r="11" spans="1:19" ht="20.100000000000001" customHeight="1" x14ac:dyDescent="0.15">
      <c r="B11" s="329" t="s">
        <v>118</v>
      </c>
      <c r="C11" s="330"/>
      <c r="D11" s="330"/>
      <c r="E11" s="330"/>
      <c r="F11" s="330"/>
      <c r="G11" s="331"/>
      <c r="H11" s="18"/>
      <c r="I11" s="91"/>
      <c r="J11" s="222" t="s">
        <v>16</v>
      </c>
      <c r="K11" s="210">
        <f>TRUNC(R36*R11,-1)</f>
        <v>3060</v>
      </c>
      <c r="L11" s="129"/>
      <c r="M11" s="212">
        <f t="shared" si="0"/>
        <v>0</v>
      </c>
      <c r="N11" s="243">
        <f>TRUNC(S36*S11,-1)</f>
        <v>3060</v>
      </c>
      <c r="O11" s="146"/>
      <c r="P11" s="212">
        <f t="shared" si="1"/>
        <v>0</v>
      </c>
      <c r="R11">
        <v>0.17</v>
      </c>
      <c r="S11">
        <v>0.17</v>
      </c>
    </row>
    <row r="12" spans="1:19" ht="20.100000000000001" customHeight="1" x14ac:dyDescent="0.15">
      <c r="B12" s="329" t="s">
        <v>123</v>
      </c>
      <c r="C12" s="330"/>
      <c r="D12" s="330"/>
      <c r="E12" s="330"/>
      <c r="F12" s="330"/>
      <c r="G12" s="331"/>
      <c r="H12" s="18"/>
      <c r="I12" s="91"/>
      <c r="J12" s="222" t="s">
        <v>16</v>
      </c>
      <c r="K12" s="210">
        <f>TRUNC(R36*R12,-1)</f>
        <v>11440</v>
      </c>
      <c r="L12" s="129"/>
      <c r="M12" s="212">
        <f t="shared" si="0"/>
        <v>0</v>
      </c>
      <c r="N12" s="243">
        <f>TRUNC(S36*S12,-1)</f>
        <v>11440</v>
      </c>
      <c r="O12" s="146"/>
      <c r="P12" s="212">
        <f t="shared" si="1"/>
        <v>0</v>
      </c>
      <c r="R12">
        <v>0.63600000000000001</v>
      </c>
      <c r="S12">
        <v>0.63600000000000001</v>
      </c>
    </row>
    <row r="13" spans="1:19" ht="20.100000000000001" customHeight="1" x14ac:dyDescent="0.15">
      <c r="B13" s="329" t="s">
        <v>124</v>
      </c>
      <c r="C13" s="330"/>
      <c r="D13" s="330"/>
      <c r="E13" s="330"/>
      <c r="F13" s="330"/>
      <c r="G13" s="331"/>
      <c r="H13" s="18"/>
      <c r="I13" s="91"/>
      <c r="J13" s="222" t="s">
        <v>16</v>
      </c>
      <c r="K13" s="210">
        <f>TRUNC(R36*R13,-1)</f>
        <v>4570</v>
      </c>
      <c r="L13" s="129"/>
      <c r="M13" s="212">
        <f t="shared" si="0"/>
        <v>0</v>
      </c>
      <c r="N13" s="243">
        <f>TRUNC(S36*S13,-1)</f>
        <v>4570</v>
      </c>
      <c r="O13" s="146"/>
      <c r="P13" s="212">
        <f t="shared" si="1"/>
        <v>0</v>
      </c>
      <c r="R13">
        <v>0.254</v>
      </c>
      <c r="S13">
        <v>0.254</v>
      </c>
    </row>
    <row r="14" spans="1:19" ht="20.100000000000001" customHeight="1" x14ac:dyDescent="0.15">
      <c r="B14" s="329" t="s">
        <v>32</v>
      </c>
      <c r="C14" s="330"/>
      <c r="D14" s="330"/>
      <c r="E14" s="330"/>
      <c r="F14" s="330"/>
      <c r="G14" s="331"/>
      <c r="H14" s="18"/>
      <c r="I14" s="91"/>
      <c r="J14" s="222" t="s">
        <v>16</v>
      </c>
      <c r="K14" s="210">
        <f>TRUNC(R36*R14,-1)</f>
        <v>4210</v>
      </c>
      <c r="L14" s="129"/>
      <c r="M14" s="212">
        <f t="shared" si="0"/>
        <v>0</v>
      </c>
      <c r="N14" s="243">
        <f>TRUNC(S36*S14,-1)</f>
        <v>4210</v>
      </c>
      <c r="O14" s="146"/>
      <c r="P14" s="212">
        <f t="shared" si="1"/>
        <v>0</v>
      </c>
      <c r="R14">
        <v>0.23400000000000001</v>
      </c>
      <c r="S14">
        <v>0.23400000000000001</v>
      </c>
    </row>
    <row r="15" spans="1:19" ht="20.100000000000001" customHeight="1" x14ac:dyDescent="0.15">
      <c r="B15" s="329" t="s">
        <v>34</v>
      </c>
      <c r="C15" s="330"/>
      <c r="D15" s="330"/>
      <c r="E15" s="330"/>
      <c r="F15" s="330"/>
      <c r="G15" s="331"/>
      <c r="H15" s="18"/>
      <c r="I15" s="91"/>
      <c r="J15" s="222" t="s">
        <v>25</v>
      </c>
      <c r="K15" s="210">
        <f>TRUNC(R36*R15,-1)</f>
        <v>3420</v>
      </c>
      <c r="L15" s="129"/>
      <c r="M15" s="212">
        <f t="shared" si="0"/>
        <v>0</v>
      </c>
      <c r="N15" s="243">
        <f>TRUNC(S36*S15,-1)</f>
        <v>3420</v>
      </c>
      <c r="O15" s="146"/>
      <c r="P15" s="212">
        <f t="shared" si="1"/>
        <v>0</v>
      </c>
      <c r="R15">
        <v>0.19</v>
      </c>
      <c r="S15">
        <v>0.19</v>
      </c>
    </row>
    <row r="16" spans="1:19" ht="20.100000000000001" customHeight="1" x14ac:dyDescent="0.15">
      <c r="B16" s="329" t="s">
        <v>35</v>
      </c>
      <c r="C16" s="330"/>
      <c r="D16" s="330"/>
      <c r="E16" s="330"/>
      <c r="F16" s="330"/>
      <c r="G16" s="331"/>
      <c r="H16" s="18"/>
      <c r="I16" s="91"/>
      <c r="J16" s="222" t="s">
        <v>25</v>
      </c>
      <c r="K16" s="210">
        <f>TRUNC(R36*R16,-1)</f>
        <v>3420</v>
      </c>
      <c r="L16" s="129"/>
      <c r="M16" s="212">
        <f t="shared" si="0"/>
        <v>0</v>
      </c>
      <c r="N16" s="243">
        <f>TRUNC(S36*S16,-1)</f>
        <v>3420</v>
      </c>
      <c r="O16" s="146"/>
      <c r="P16" s="212">
        <f t="shared" si="1"/>
        <v>0</v>
      </c>
      <c r="R16">
        <v>0.19</v>
      </c>
      <c r="S16">
        <v>0.19</v>
      </c>
    </row>
    <row r="17" spans="2:19" ht="20.100000000000001" customHeight="1" x14ac:dyDescent="0.15">
      <c r="B17" s="329" t="s">
        <v>36</v>
      </c>
      <c r="C17" s="330"/>
      <c r="D17" s="330"/>
      <c r="E17" s="330"/>
      <c r="F17" s="330"/>
      <c r="G17" s="331"/>
      <c r="H17" s="18"/>
      <c r="I17" s="91"/>
      <c r="J17" s="222" t="s">
        <v>16</v>
      </c>
      <c r="K17" s="210">
        <f>TRUNC(R36*R17,-1)</f>
        <v>4570</v>
      </c>
      <c r="L17" s="129"/>
      <c r="M17" s="212">
        <f t="shared" si="0"/>
        <v>0</v>
      </c>
      <c r="N17" s="243">
        <f>TRUNC(S36*S17,-1)</f>
        <v>4570</v>
      </c>
      <c r="O17" s="146"/>
      <c r="P17" s="212">
        <f t="shared" si="1"/>
        <v>0</v>
      </c>
      <c r="R17">
        <v>0.254</v>
      </c>
      <c r="S17">
        <v>0.254</v>
      </c>
    </row>
    <row r="18" spans="2:19" ht="20.100000000000001" customHeight="1" x14ac:dyDescent="0.15">
      <c r="B18" s="329" t="s">
        <v>110</v>
      </c>
      <c r="C18" s="330"/>
      <c r="D18" s="330"/>
      <c r="E18" s="330"/>
      <c r="F18" s="330"/>
      <c r="G18" s="331"/>
      <c r="H18" s="18"/>
      <c r="I18" s="91"/>
      <c r="J18" s="222" t="s">
        <v>16</v>
      </c>
      <c r="K18" s="210">
        <f>TRUNC(R36*R18,-1)</f>
        <v>1000</v>
      </c>
      <c r="L18" s="129"/>
      <c r="M18" s="212">
        <f t="shared" si="0"/>
        <v>0</v>
      </c>
      <c r="N18" s="243">
        <f>TRUNC(S36*S18,-1)</f>
        <v>1000</v>
      </c>
      <c r="O18" s="146"/>
      <c r="P18" s="212">
        <f t="shared" si="1"/>
        <v>0</v>
      </c>
      <c r="R18">
        <v>5.6000000000000001E-2</v>
      </c>
      <c r="S18">
        <v>5.6000000000000001E-2</v>
      </c>
    </row>
    <row r="19" spans="2:19" ht="20.100000000000001" customHeight="1" x14ac:dyDescent="0.15">
      <c r="B19" s="329" t="s">
        <v>111</v>
      </c>
      <c r="C19" s="330"/>
      <c r="D19" s="330"/>
      <c r="E19" s="330"/>
      <c r="F19" s="330"/>
      <c r="G19" s="331"/>
      <c r="H19" s="18"/>
      <c r="I19" s="91"/>
      <c r="J19" s="222" t="s">
        <v>16</v>
      </c>
      <c r="K19" s="210">
        <f>TRUNC(R36*R19,-1)</f>
        <v>3420</v>
      </c>
      <c r="L19" s="129"/>
      <c r="M19" s="212">
        <f t="shared" si="0"/>
        <v>0</v>
      </c>
      <c r="N19" s="243">
        <f>TRUNC(S36*S19,-1)</f>
        <v>3420</v>
      </c>
      <c r="O19" s="146"/>
      <c r="P19" s="212">
        <f t="shared" si="1"/>
        <v>0</v>
      </c>
      <c r="R19">
        <v>0.19</v>
      </c>
      <c r="S19">
        <v>0.19</v>
      </c>
    </row>
    <row r="20" spans="2:19" ht="20.100000000000001" customHeight="1" x14ac:dyDescent="0.15">
      <c r="B20" s="329" t="s">
        <v>211</v>
      </c>
      <c r="C20" s="330"/>
      <c r="D20" s="330"/>
      <c r="E20" s="330"/>
      <c r="F20" s="330"/>
      <c r="G20" s="331"/>
      <c r="H20" s="18"/>
      <c r="I20" s="91"/>
      <c r="J20" s="222" t="s">
        <v>16</v>
      </c>
      <c r="K20" s="210">
        <f>TRUNC(R36*R20,-1)</f>
        <v>5470</v>
      </c>
      <c r="L20" s="129"/>
      <c r="M20" s="212">
        <f t="shared" si="0"/>
        <v>0</v>
      </c>
      <c r="N20" s="243">
        <f>TRUNC(S36*S20,-1)</f>
        <v>5470</v>
      </c>
      <c r="O20" s="146"/>
      <c r="P20" s="212">
        <f t="shared" si="1"/>
        <v>0</v>
      </c>
      <c r="R20">
        <v>0.30399999999999999</v>
      </c>
      <c r="S20">
        <v>0.30399999999999999</v>
      </c>
    </row>
    <row r="21" spans="2:19" ht="20.100000000000001" customHeight="1" x14ac:dyDescent="0.15">
      <c r="B21" s="329" t="s">
        <v>117</v>
      </c>
      <c r="C21" s="330"/>
      <c r="D21" s="330"/>
      <c r="E21" s="330"/>
      <c r="F21" s="330"/>
      <c r="G21" s="331"/>
      <c r="H21" s="18"/>
      <c r="I21" s="91"/>
      <c r="J21" s="222" t="s">
        <v>16</v>
      </c>
      <c r="K21" s="210">
        <f>TRUNC(R36*R21,-1)</f>
        <v>320</v>
      </c>
      <c r="L21" s="129"/>
      <c r="M21" s="212">
        <f t="shared" si="0"/>
        <v>0</v>
      </c>
      <c r="N21" s="243">
        <f>TRUNC(S36*S21,-1)</f>
        <v>320</v>
      </c>
      <c r="O21" s="146"/>
      <c r="P21" s="212">
        <f t="shared" si="1"/>
        <v>0</v>
      </c>
      <c r="R21">
        <v>1.7999999999999999E-2</v>
      </c>
      <c r="S21">
        <v>1.7999999999999999E-2</v>
      </c>
    </row>
    <row r="22" spans="2:19" ht="20.100000000000001" customHeight="1" x14ac:dyDescent="0.15">
      <c r="B22" s="329" t="s">
        <v>112</v>
      </c>
      <c r="C22" s="330"/>
      <c r="D22" s="330"/>
      <c r="E22" s="330"/>
      <c r="F22" s="330"/>
      <c r="G22" s="331"/>
      <c r="H22" s="18"/>
      <c r="I22" s="91"/>
      <c r="J22" s="222" t="s">
        <v>16</v>
      </c>
      <c r="K22" s="210">
        <f>TRUNC(R36*R22,-1)</f>
        <v>3420</v>
      </c>
      <c r="L22" s="129"/>
      <c r="M22" s="212">
        <f t="shared" si="0"/>
        <v>0</v>
      </c>
      <c r="N22" s="243">
        <f>TRUNC(S36*S22,-1)</f>
        <v>3420</v>
      </c>
      <c r="O22" s="146"/>
      <c r="P22" s="212">
        <f t="shared" si="1"/>
        <v>0</v>
      </c>
      <c r="R22">
        <v>0.19</v>
      </c>
      <c r="S22">
        <v>0.19</v>
      </c>
    </row>
    <row r="23" spans="2:19" ht="20.100000000000001" customHeight="1" x14ac:dyDescent="0.15">
      <c r="B23" s="329" t="s">
        <v>128</v>
      </c>
      <c r="C23" s="330"/>
      <c r="D23" s="330"/>
      <c r="E23" s="330"/>
      <c r="F23" s="330"/>
      <c r="G23" s="331"/>
      <c r="H23" s="18"/>
      <c r="I23" s="91"/>
      <c r="J23" s="222" t="s">
        <v>19</v>
      </c>
      <c r="K23" s="210">
        <f>TRUNC(R36*R23,-1)</f>
        <v>2370</v>
      </c>
      <c r="L23" s="129"/>
      <c r="M23" s="212">
        <f t="shared" si="0"/>
        <v>0</v>
      </c>
      <c r="N23" s="243">
        <f>TRUNC(S36*S23,-1)</f>
        <v>2370</v>
      </c>
      <c r="O23" s="146"/>
      <c r="P23" s="212">
        <f t="shared" si="1"/>
        <v>0</v>
      </c>
      <c r="R23">
        <v>0.13200000000000001</v>
      </c>
      <c r="S23">
        <v>0.13200000000000001</v>
      </c>
    </row>
    <row r="24" spans="2:19" ht="20.100000000000001" customHeight="1" x14ac:dyDescent="0.15">
      <c r="B24" s="329" t="s">
        <v>54</v>
      </c>
      <c r="C24" s="330"/>
      <c r="D24" s="330"/>
      <c r="E24" s="330"/>
      <c r="F24" s="330"/>
      <c r="G24" s="331"/>
      <c r="H24" s="18"/>
      <c r="I24" s="91"/>
      <c r="J24" s="222" t="s">
        <v>31</v>
      </c>
      <c r="K24" s="210">
        <f>TRUNC(R36*R24,-1)</f>
        <v>1260</v>
      </c>
      <c r="L24" s="129"/>
      <c r="M24" s="212">
        <f t="shared" si="0"/>
        <v>0</v>
      </c>
      <c r="N24" s="243">
        <f>TRUNC(S36*S24,-1)</f>
        <v>1260</v>
      </c>
      <c r="O24" s="146"/>
      <c r="P24" s="212">
        <f t="shared" si="1"/>
        <v>0</v>
      </c>
      <c r="R24">
        <v>7.0000000000000007E-2</v>
      </c>
      <c r="S24">
        <v>7.0000000000000007E-2</v>
      </c>
    </row>
    <row r="25" spans="2:19" ht="20.100000000000001" customHeight="1" x14ac:dyDescent="0.15">
      <c r="B25" s="329" t="s">
        <v>114</v>
      </c>
      <c r="C25" s="330"/>
      <c r="D25" s="330"/>
      <c r="E25" s="330"/>
      <c r="F25" s="330"/>
      <c r="G25" s="331"/>
      <c r="H25" s="18"/>
      <c r="I25" s="91"/>
      <c r="J25" s="222" t="s">
        <v>19</v>
      </c>
      <c r="K25" s="210">
        <f>TRUNC(R36*R25,-1)</f>
        <v>120</v>
      </c>
      <c r="L25" s="129"/>
      <c r="M25" s="212">
        <f t="shared" si="0"/>
        <v>0</v>
      </c>
      <c r="N25" s="243">
        <f>TRUNC(S36*S25,-1)</f>
        <v>120</v>
      </c>
      <c r="O25" s="146"/>
      <c r="P25" s="212">
        <f t="shared" si="1"/>
        <v>0</v>
      </c>
      <c r="R25">
        <v>7.0000000000000001E-3</v>
      </c>
      <c r="S25">
        <v>7.0000000000000001E-3</v>
      </c>
    </row>
    <row r="26" spans="2:19" ht="20.100000000000001" customHeight="1" x14ac:dyDescent="0.15">
      <c r="B26" s="329" t="s">
        <v>125</v>
      </c>
      <c r="C26" s="330"/>
      <c r="D26" s="330"/>
      <c r="E26" s="330"/>
      <c r="F26" s="330"/>
      <c r="G26" s="331"/>
      <c r="H26" s="18"/>
      <c r="I26" s="91"/>
      <c r="J26" s="222" t="s">
        <v>19</v>
      </c>
      <c r="K26" s="210">
        <f>TRUNC(R36*R26,-1)</f>
        <v>2370</v>
      </c>
      <c r="L26" s="129"/>
      <c r="M26" s="212">
        <f t="shared" si="0"/>
        <v>0</v>
      </c>
      <c r="N26" s="243">
        <f>TRUNC(S36*S26,-1)</f>
        <v>2370</v>
      </c>
      <c r="O26" s="146"/>
      <c r="P26" s="212">
        <f t="shared" si="1"/>
        <v>0</v>
      </c>
      <c r="R26">
        <v>0.13200000000000001</v>
      </c>
      <c r="S26">
        <v>0.13200000000000001</v>
      </c>
    </row>
    <row r="27" spans="2:19" ht="20.100000000000001" customHeight="1" x14ac:dyDescent="0.15">
      <c r="B27" s="329" t="s">
        <v>212</v>
      </c>
      <c r="C27" s="330"/>
      <c r="D27" s="330"/>
      <c r="E27" s="330"/>
      <c r="F27" s="330"/>
      <c r="G27" s="331"/>
      <c r="H27" s="18"/>
      <c r="I27" s="91"/>
      <c r="J27" s="222" t="s">
        <v>19</v>
      </c>
      <c r="K27" s="210">
        <f>TRUNC(R36*R27,-1)</f>
        <v>790</v>
      </c>
      <c r="L27" s="129"/>
      <c r="M27" s="212">
        <f t="shared" si="0"/>
        <v>0</v>
      </c>
      <c r="N27" s="243">
        <f>TRUNC(S36*S27,-1)</f>
        <v>790</v>
      </c>
      <c r="O27" s="146"/>
      <c r="P27" s="212">
        <f t="shared" si="1"/>
        <v>0</v>
      </c>
      <c r="R27">
        <v>4.3999999999999997E-2</v>
      </c>
      <c r="S27">
        <v>4.3999999999999997E-2</v>
      </c>
    </row>
    <row r="28" spans="2:19" ht="20.100000000000001" customHeight="1" x14ac:dyDescent="0.15">
      <c r="B28" s="329" t="s">
        <v>213</v>
      </c>
      <c r="C28" s="330"/>
      <c r="D28" s="330"/>
      <c r="E28" s="330"/>
      <c r="F28" s="330"/>
      <c r="G28" s="331"/>
      <c r="H28" s="18"/>
      <c r="I28" s="91"/>
      <c r="J28" s="222" t="s">
        <v>19</v>
      </c>
      <c r="K28" s="210">
        <f>TRUNC(R36*R28,-1)</f>
        <v>230</v>
      </c>
      <c r="L28" s="129"/>
      <c r="M28" s="212">
        <f t="shared" si="0"/>
        <v>0</v>
      </c>
      <c r="N28" s="243">
        <f>TRUNC(S36*S28,-1)</f>
        <v>230</v>
      </c>
      <c r="O28" s="146"/>
      <c r="P28" s="212">
        <f t="shared" si="1"/>
        <v>0</v>
      </c>
      <c r="R28">
        <v>1.2999999999999999E-2</v>
      </c>
      <c r="S28">
        <v>1.2999999999999999E-2</v>
      </c>
    </row>
    <row r="29" spans="2:19" ht="20.100000000000001" customHeight="1" x14ac:dyDescent="0.15">
      <c r="B29" s="329" t="s">
        <v>126</v>
      </c>
      <c r="C29" s="330"/>
      <c r="D29" s="330"/>
      <c r="E29" s="330"/>
      <c r="F29" s="330"/>
      <c r="G29" s="331"/>
      <c r="H29" s="18"/>
      <c r="I29" s="91"/>
      <c r="J29" s="222" t="s">
        <v>16</v>
      </c>
      <c r="K29" s="210">
        <f>TRUNC(R36*R29,-1)</f>
        <v>3420</v>
      </c>
      <c r="L29" s="129"/>
      <c r="M29" s="212">
        <f t="shared" si="0"/>
        <v>0</v>
      </c>
      <c r="N29" s="243">
        <f>TRUNC(S36*S29,-1)</f>
        <v>3420</v>
      </c>
      <c r="O29" s="146"/>
      <c r="P29" s="212">
        <f t="shared" si="1"/>
        <v>0</v>
      </c>
      <c r="R29">
        <v>0.19</v>
      </c>
      <c r="S29">
        <v>0.19</v>
      </c>
    </row>
    <row r="30" spans="2:19" ht="20.100000000000001" customHeight="1" x14ac:dyDescent="0.15">
      <c r="B30" s="329" t="s">
        <v>29</v>
      </c>
      <c r="C30" s="330"/>
      <c r="D30" s="330"/>
      <c r="E30" s="330"/>
      <c r="F30" s="330"/>
      <c r="G30" s="331"/>
      <c r="H30" s="18"/>
      <c r="I30" s="91"/>
      <c r="J30" s="222" t="s">
        <v>13</v>
      </c>
      <c r="K30" s="210">
        <f>TRUNC(R36*R30,-1)</f>
        <v>640</v>
      </c>
      <c r="L30" s="129"/>
      <c r="M30" s="212">
        <f t="shared" si="0"/>
        <v>0</v>
      </c>
      <c r="N30" s="243">
        <f>TRUNC(S36*S30,-1)</f>
        <v>640</v>
      </c>
      <c r="O30" s="146"/>
      <c r="P30" s="212">
        <f t="shared" si="1"/>
        <v>0</v>
      </c>
      <c r="R30">
        <v>3.5999999999999997E-2</v>
      </c>
      <c r="S30">
        <v>3.5999999999999997E-2</v>
      </c>
    </row>
    <row r="31" spans="2:19" ht="20.100000000000001" customHeight="1" x14ac:dyDescent="0.15">
      <c r="B31" s="329" t="s">
        <v>24</v>
      </c>
      <c r="C31" s="330"/>
      <c r="D31" s="330"/>
      <c r="E31" s="330"/>
      <c r="F31" s="330"/>
      <c r="G31" s="331"/>
      <c r="H31" s="18"/>
      <c r="I31" s="91"/>
      <c r="J31" s="222" t="s">
        <v>13</v>
      </c>
      <c r="K31" s="210"/>
      <c r="L31" s="129"/>
      <c r="M31" s="212"/>
      <c r="N31" s="214">
        <f>TRUNC(S36*S31,-1)</f>
        <v>1800</v>
      </c>
      <c r="O31" s="146"/>
      <c r="P31" s="212">
        <f t="shared" si="1"/>
        <v>0</v>
      </c>
      <c r="S31">
        <v>0.1</v>
      </c>
    </row>
    <row r="32" spans="2:19" ht="20.100000000000001" customHeight="1" x14ac:dyDescent="0.15">
      <c r="B32" s="329"/>
      <c r="C32" s="330"/>
      <c r="D32" s="330"/>
      <c r="E32" s="330"/>
      <c r="F32" s="330"/>
      <c r="G32" s="331"/>
      <c r="H32" s="18"/>
      <c r="I32" s="91"/>
      <c r="J32" s="222"/>
      <c r="K32" s="210"/>
      <c r="L32" s="129"/>
      <c r="M32" s="212"/>
      <c r="N32" s="214"/>
      <c r="O32" s="146"/>
      <c r="P32" s="212"/>
    </row>
    <row r="33" spans="1:19" ht="20.100000000000001" customHeight="1" x14ac:dyDescent="0.15">
      <c r="B33" s="329" t="s">
        <v>127</v>
      </c>
      <c r="C33" s="330"/>
      <c r="D33" s="330"/>
      <c r="E33" s="330"/>
      <c r="F33" s="330"/>
      <c r="G33" s="331"/>
      <c r="H33" s="18"/>
      <c r="I33" s="91"/>
      <c r="J33" s="222" t="s">
        <v>13</v>
      </c>
      <c r="K33" s="210"/>
      <c r="L33" s="129"/>
      <c r="M33" s="212"/>
      <c r="N33" s="243">
        <f>TRUNC(S36*S33,-1)</f>
        <v>9000</v>
      </c>
      <c r="O33" s="146"/>
      <c r="P33" s="212">
        <f t="shared" si="1"/>
        <v>0</v>
      </c>
      <c r="S33">
        <v>0.5</v>
      </c>
    </row>
    <row r="34" spans="1:19" ht="20.100000000000001" customHeight="1" x14ac:dyDescent="0.15">
      <c r="B34" s="329" t="s">
        <v>129</v>
      </c>
      <c r="C34" s="330"/>
      <c r="D34" s="330"/>
      <c r="E34" s="330"/>
      <c r="F34" s="330"/>
      <c r="G34" s="331"/>
      <c r="H34" s="18"/>
      <c r="I34" s="91"/>
      <c r="J34" s="220" t="s">
        <v>130</v>
      </c>
      <c r="K34" s="210"/>
      <c r="L34" s="129"/>
      <c r="M34" s="212"/>
      <c r="N34" s="214">
        <f>TRUNC(S36*S34,-1)</f>
        <v>18000</v>
      </c>
      <c r="O34" s="146"/>
      <c r="P34" s="212">
        <f t="shared" si="1"/>
        <v>0</v>
      </c>
      <c r="S34">
        <v>1</v>
      </c>
    </row>
    <row r="35" spans="1:19" ht="20.100000000000001" customHeight="1" x14ac:dyDescent="0.15">
      <c r="B35" s="329"/>
      <c r="C35" s="330"/>
      <c r="D35" s="330"/>
      <c r="E35" s="330"/>
      <c r="F35" s="330"/>
      <c r="G35" s="331"/>
      <c r="H35" s="18"/>
      <c r="I35" s="91"/>
      <c r="J35" s="223"/>
      <c r="K35" s="210"/>
      <c r="L35" s="129"/>
      <c r="M35" s="212"/>
      <c r="N35" s="214"/>
      <c r="O35" s="146"/>
      <c r="P35" s="212"/>
    </row>
    <row r="36" spans="1:19" ht="20.100000000000001" customHeight="1" x14ac:dyDescent="0.15">
      <c r="B36" s="384" t="s">
        <v>70</v>
      </c>
      <c r="C36" s="385"/>
      <c r="D36" s="385"/>
      <c r="E36" s="385"/>
      <c r="F36" s="385"/>
      <c r="G36" s="385"/>
      <c r="H36" s="385"/>
      <c r="I36" s="92"/>
      <c r="J36" s="221"/>
      <c r="K36" s="108"/>
      <c r="L36" s="15"/>
      <c r="M36" s="244">
        <f>SUM(M7:M35)</f>
        <v>0</v>
      </c>
      <c r="N36" s="215"/>
      <c r="O36" s="92"/>
      <c r="P36" s="244">
        <f>SUM(P7:P35)</f>
        <v>0</v>
      </c>
      <c r="R36">
        <f>見積総括書!Q17</f>
        <v>18000</v>
      </c>
      <c r="S36">
        <f>見積総括書!R17</f>
        <v>18000</v>
      </c>
    </row>
    <row r="37" spans="1:19" s="80" customFormat="1" ht="20.100000000000001" customHeight="1" x14ac:dyDescent="0.15">
      <c r="A37" s="75"/>
      <c r="B37" s="377" t="s">
        <v>72</v>
      </c>
      <c r="C37" s="378"/>
      <c r="D37" s="378"/>
      <c r="E37" s="378"/>
      <c r="F37" s="378"/>
      <c r="G37" s="378"/>
      <c r="H37" s="81"/>
      <c r="I37" s="93"/>
      <c r="J37" s="224" t="s">
        <v>13</v>
      </c>
      <c r="K37" s="77">
        <f>TRUNC(R36*R37,-1)</f>
        <v>14410</v>
      </c>
      <c r="L37" s="78"/>
      <c r="M37" s="41">
        <f>SUM(I37*K37)</f>
        <v>0</v>
      </c>
      <c r="N37" s="106">
        <f>TRUNC(S36*S37,-1)</f>
        <v>14410</v>
      </c>
      <c r="O37" s="78"/>
      <c r="P37" s="41">
        <f>SUM(I37*N37)</f>
        <v>0</v>
      </c>
      <c r="R37" s="113">
        <v>0.80100000000000005</v>
      </c>
      <c r="S37" s="113">
        <f>R37</f>
        <v>0.80100000000000005</v>
      </c>
    </row>
    <row r="38" spans="1:19" s="80" customFormat="1" ht="20.100000000000001" customHeight="1" x14ac:dyDescent="0.15">
      <c r="A38" s="75"/>
      <c r="B38" s="377" t="s">
        <v>73</v>
      </c>
      <c r="C38" s="378"/>
      <c r="D38" s="378"/>
      <c r="E38" s="378"/>
      <c r="F38" s="378"/>
      <c r="G38" s="378"/>
      <c r="H38" s="81"/>
      <c r="I38" s="93"/>
      <c r="J38" s="225" t="s">
        <v>13</v>
      </c>
      <c r="K38" s="77"/>
      <c r="L38" s="78"/>
      <c r="M38" s="41">
        <f>M36+M37</f>
        <v>0</v>
      </c>
      <c r="N38" s="106"/>
      <c r="O38" s="78"/>
      <c r="P38" s="41">
        <f>P36+P37</f>
        <v>0</v>
      </c>
    </row>
    <row r="39" spans="1:19" s="80" customFormat="1" ht="20.100000000000001" customHeight="1" x14ac:dyDescent="0.15">
      <c r="A39" s="75"/>
      <c r="B39" s="379" t="s">
        <v>71</v>
      </c>
      <c r="C39" s="380"/>
      <c r="D39" s="380"/>
      <c r="E39" s="380"/>
      <c r="F39" s="380"/>
      <c r="G39" s="380"/>
      <c r="H39" s="380"/>
      <c r="I39" s="90"/>
      <c r="J39" s="76"/>
      <c r="K39" s="76"/>
      <c r="L39" s="76"/>
      <c r="M39" s="112"/>
      <c r="N39" s="381">
        <f>SUM(M38+P38)</f>
        <v>0</v>
      </c>
      <c r="O39" s="382"/>
      <c r="P39" s="383"/>
    </row>
  </sheetData>
  <sheetProtection formatColumns="0"/>
  <mergeCells count="48">
    <mergeCell ref="B12:G12"/>
    <mergeCell ref="B7:G7"/>
    <mergeCell ref="B8:G8"/>
    <mergeCell ref="B9:G9"/>
    <mergeCell ref="N3:P3"/>
    <mergeCell ref="K5:M5"/>
    <mergeCell ref="N5:P5"/>
    <mergeCell ref="L6:M6"/>
    <mergeCell ref="O6:P6"/>
    <mergeCell ref="J5:J6"/>
    <mergeCell ref="B34:G34"/>
    <mergeCell ref="B30:G30"/>
    <mergeCell ref="B29:G29"/>
    <mergeCell ref="B33:G33"/>
    <mergeCell ref="B14:G14"/>
    <mergeCell ref="B16:G16"/>
    <mergeCell ref="B32:G32"/>
    <mergeCell ref="B31:G31"/>
    <mergeCell ref="A5:A6"/>
    <mergeCell ref="B5:G6"/>
    <mergeCell ref="B25:G25"/>
    <mergeCell ref="B26:G26"/>
    <mergeCell ref="B15:G15"/>
    <mergeCell ref="B18:G18"/>
    <mergeCell ref="B17:G17"/>
    <mergeCell ref="B13:G13"/>
    <mergeCell ref="B10:G10"/>
    <mergeCell ref="B11:G11"/>
    <mergeCell ref="N39:P39"/>
    <mergeCell ref="B37:G37"/>
    <mergeCell ref="B38:G38"/>
    <mergeCell ref="B19:G19"/>
    <mergeCell ref="B20:G20"/>
    <mergeCell ref="B21:G21"/>
    <mergeCell ref="B27:G27"/>
    <mergeCell ref="B39:H39"/>
    <mergeCell ref="B35:G35"/>
    <mergeCell ref="B36:H36"/>
    <mergeCell ref="H1:M1"/>
    <mergeCell ref="C3:D3"/>
    <mergeCell ref="B28:G28"/>
    <mergeCell ref="B22:G22"/>
    <mergeCell ref="B23:G23"/>
    <mergeCell ref="B24:G24"/>
    <mergeCell ref="H5:H6"/>
    <mergeCell ref="E2:G2"/>
    <mergeCell ref="E3:I3"/>
    <mergeCell ref="I5:I6"/>
  </mergeCells>
  <phoneticPr fontId="2"/>
  <pageMargins left="0.55118110236220474" right="0.23622047244094491" top="0.74803149606299213" bottom="0.19685039370078741" header="0.35433070866141736" footer="0.27559055118110237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opLeftCell="A31" zoomScale="125" zoomScaleNormal="125" workbookViewId="0">
      <selection activeCell="I40" sqref="I40"/>
    </sheetView>
  </sheetViews>
  <sheetFormatPr defaultRowHeight="13.5" x14ac:dyDescent="0.15"/>
  <cols>
    <col min="1" max="1" width="1.625" style="1" customWidth="1"/>
    <col min="2" max="6" width="3.75" style="1" customWidth="1"/>
    <col min="7" max="7" width="8.125" style="1" customWidth="1"/>
    <col min="8" max="8" width="10.125" style="1" customWidth="1"/>
    <col min="9" max="9" width="6" style="88" customWidth="1"/>
    <col min="10" max="10" width="3.375" style="1" customWidth="1"/>
    <col min="11" max="11" width="8.125" style="35" customWidth="1"/>
    <col min="12" max="12" width="1.5" style="1" customWidth="1"/>
    <col min="13" max="13" width="12.125" style="37" customWidth="1"/>
    <col min="14" max="14" width="8.75" style="35" customWidth="1"/>
    <col min="15" max="15" width="1.5" style="1" customWidth="1"/>
    <col min="16" max="16" width="13.625" style="35" customWidth="1"/>
  </cols>
  <sheetData>
    <row r="1" spans="1:19" s="1" customFormat="1" ht="21" customHeight="1" x14ac:dyDescent="0.15">
      <c r="D1" s="179"/>
      <c r="E1" s="179"/>
      <c r="F1" s="179"/>
      <c r="G1" s="179"/>
      <c r="H1" s="339" t="s">
        <v>233</v>
      </c>
      <c r="I1" s="339"/>
      <c r="J1" s="339"/>
      <c r="K1" s="339"/>
      <c r="L1" s="339"/>
      <c r="M1" s="339"/>
      <c r="N1" s="179"/>
      <c r="O1" s="179"/>
      <c r="P1" s="98"/>
    </row>
    <row r="2" spans="1:19" s="1" customFormat="1" ht="9.75" customHeight="1" x14ac:dyDescent="0.15">
      <c r="D2" s="2"/>
      <c r="E2" s="395"/>
      <c r="F2" s="395"/>
      <c r="G2" s="395"/>
      <c r="I2" s="88"/>
      <c r="K2" s="35"/>
      <c r="M2" s="37"/>
      <c r="N2" s="35"/>
      <c r="P2" s="98"/>
    </row>
    <row r="3" spans="1:19" s="1" customFormat="1" ht="13.5" customHeight="1" x14ac:dyDescent="0.15">
      <c r="C3" s="333" t="s">
        <v>200</v>
      </c>
      <c r="D3" s="333"/>
      <c r="E3" s="396" t="s">
        <v>301</v>
      </c>
      <c r="F3" s="396"/>
      <c r="G3" s="396"/>
      <c r="H3" s="396"/>
      <c r="I3" s="396"/>
      <c r="K3" s="35"/>
      <c r="M3" s="115"/>
      <c r="N3" s="397"/>
      <c r="O3" s="397"/>
      <c r="P3" s="397"/>
    </row>
    <row r="4" spans="1:19" s="1" customFormat="1" ht="6.75" customHeight="1" x14ac:dyDescent="0.15">
      <c r="C4" s="6"/>
      <c r="D4" s="6"/>
      <c r="E4" s="6"/>
      <c r="F4" s="142"/>
      <c r="G4" s="142"/>
      <c r="H4" s="6"/>
      <c r="I4" s="89"/>
      <c r="J4" s="6"/>
      <c r="K4" s="35"/>
      <c r="M4" s="139"/>
      <c r="N4" s="3"/>
    </row>
    <row r="5" spans="1:19" x14ac:dyDescent="0.15">
      <c r="A5" s="386"/>
      <c r="B5" s="387" t="s">
        <v>12</v>
      </c>
      <c r="C5" s="388"/>
      <c r="D5" s="388"/>
      <c r="E5" s="388"/>
      <c r="F5" s="388"/>
      <c r="G5" s="388"/>
      <c r="H5" s="371" t="s">
        <v>3</v>
      </c>
      <c r="I5" s="391" t="s">
        <v>7</v>
      </c>
      <c r="J5" s="398" t="s">
        <v>8</v>
      </c>
      <c r="K5" s="340" t="s">
        <v>10</v>
      </c>
      <c r="L5" s="342"/>
      <c r="M5" s="341"/>
      <c r="N5" s="342" t="s">
        <v>74</v>
      </c>
      <c r="O5" s="342"/>
      <c r="P5" s="341"/>
    </row>
    <row r="6" spans="1:19" x14ac:dyDescent="0.15">
      <c r="A6" s="386"/>
      <c r="B6" s="389"/>
      <c r="C6" s="390"/>
      <c r="D6" s="390"/>
      <c r="E6" s="390"/>
      <c r="F6" s="390"/>
      <c r="G6" s="390"/>
      <c r="H6" s="373"/>
      <c r="I6" s="392"/>
      <c r="J6" s="399"/>
      <c r="K6" s="36" t="s">
        <v>201</v>
      </c>
      <c r="L6" s="346" t="s">
        <v>9</v>
      </c>
      <c r="M6" s="346"/>
      <c r="N6" s="116" t="s">
        <v>201</v>
      </c>
      <c r="O6" s="340" t="s">
        <v>9</v>
      </c>
      <c r="P6" s="341"/>
    </row>
    <row r="7" spans="1:19" ht="20.100000000000001" customHeight="1" x14ac:dyDescent="0.15">
      <c r="B7" s="409" t="s">
        <v>245</v>
      </c>
      <c r="C7" s="410"/>
      <c r="D7" s="410"/>
      <c r="E7" s="410"/>
      <c r="F7" s="410"/>
      <c r="G7" s="411"/>
      <c r="H7" s="16"/>
      <c r="I7" s="93"/>
      <c r="J7" s="219" t="s">
        <v>63</v>
      </c>
      <c r="K7" s="256">
        <f>TRUNC(R39*R7,-1)</f>
        <v>1470</v>
      </c>
      <c r="L7" s="48"/>
      <c r="M7" s="211">
        <f>SUM(I7*K7)</f>
        <v>0</v>
      </c>
      <c r="N7" s="256">
        <f>TRUNC(S39*S7,-1)</f>
        <v>1470</v>
      </c>
      <c r="O7" s="48"/>
      <c r="P7" s="211">
        <f>SUM(I7*N7)</f>
        <v>0</v>
      </c>
      <c r="R7">
        <v>8.2000000000000003E-2</v>
      </c>
      <c r="S7">
        <f>R7</f>
        <v>8.2000000000000003E-2</v>
      </c>
    </row>
    <row r="8" spans="1:19" ht="20.100000000000001" customHeight="1" x14ac:dyDescent="0.15">
      <c r="B8" s="365" t="s">
        <v>137</v>
      </c>
      <c r="C8" s="366"/>
      <c r="D8" s="366"/>
      <c r="E8" s="366"/>
      <c r="F8" s="366"/>
      <c r="G8" s="367"/>
      <c r="H8" s="18"/>
      <c r="I8" s="91"/>
      <c r="J8" s="222" t="s">
        <v>19</v>
      </c>
      <c r="K8" s="257">
        <f>TRUNC(R39*R8,-1)</f>
        <v>370</v>
      </c>
      <c r="L8" s="46"/>
      <c r="M8" s="212">
        <f t="shared" ref="M8:M35" si="0">SUM(I8*K8)</f>
        <v>0</v>
      </c>
      <c r="N8" s="257">
        <f>TRUNC(S39*S8,-1)</f>
        <v>370</v>
      </c>
      <c r="O8" s="46"/>
      <c r="P8" s="212">
        <f t="shared" ref="P8:P38" si="1">SUM(I8*N8)</f>
        <v>0</v>
      </c>
      <c r="R8">
        <v>2.1000000000000001E-2</v>
      </c>
      <c r="S8">
        <f t="shared" ref="S8:S35" si="2">R8</f>
        <v>2.1000000000000001E-2</v>
      </c>
    </row>
    <row r="9" spans="1:19" ht="20.100000000000001" customHeight="1" x14ac:dyDescent="0.15">
      <c r="B9" s="365" t="s">
        <v>215</v>
      </c>
      <c r="C9" s="366"/>
      <c r="D9" s="366"/>
      <c r="E9" s="366"/>
      <c r="F9" s="366"/>
      <c r="G9" s="367"/>
      <c r="H9" s="18"/>
      <c r="I9" s="91"/>
      <c r="J9" s="222" t="s">
        <v>19</v>
      </c>
      <c r="K9" s="210">
        <f>TRUNC(R39*R9,-1)</f>
        <v>250</v>
      </c>
      <c r="L9" s="46"/>
      <c r="M9" s="212">
        <f t="shared" si="0"/>
        <v>0</v>
      </c>
      <c r="N9" s="210">
        <f>TRUNC(S39*S9,-1)</f>
        <v>250</v>
      </c>
      <c r="O9" s="46"/>
      <c r="P9" s="212">
        <f t="shared" si="1"/>
        <v>0</v>
      </c>
      <c r="R9">
        <v>1.4E-2</v>
      </c>
      <c r="S9">
        <f t="shared" si="2"/>
        <v>1.4E-2</v>
      </c>
    </row>
    <row r="10" spans="1:19" ht="20.100000000000001" customHeight="1" x14ac:dyDescent="0.15">
      <c r="B10" s="365" t="s">
        <v>57</v>
      </c>
      <c r="C10" s="366"/>
      <c r="D10" s="366"/>
      <c r="E10" s="366"/>
      <c r="F10" s="366"/>
      <c r="G10" s="367"/>
      <c r="H10" s="18"/>
      <c r="I10" s="91"/>
      <c r="J10" s="222" t="s">
        <v>63</v>
      </c>
      <c r="K10" s="210">
        <f>TRUNC(R39*R10,-1)</f>
        <v>250</v>
      </c>
      <c r="L10" s="46"/>
      <c r="M10" s="212">
        <f t="shared" si="0"/>
        <v>0</v>
      </c>
      <c r="N10" s="210">
        <f>TRUNC(S39*S10,-1)</f>
        <v>250</v>
      </c>
      <c r="O10" s="46"/>
      <c r="P10" s="212">
        <f t="shared" si="1"/>
        <v>0</v>
      </c>
      <c r="R10">
        <v>1.4E-2</v>
      </c>
      <c r="S10">
        <f t="shared" si="2"/>
        <v>1.4E-2</v>
      </c>
    </row>
    <row r="11" spans="1:19" ht="20.100000000000001" customHeight="1" x14ac:dyDescent="0.15">
      <c r="B11" s="365" t="s">
        <v>58</v>
      </c>
      <c r="C11" s="366"/>
      <c r="D11" s="366"/>
      <c r="E11" s="366"/>
      <c r="F11" s="366"/>
      <c r="G11" s="367"/>
      <c r="H11" s="18"/>
      <c r="I11" s="91"/>
      <c r="J11" s="222" t="s">
        <v>19</v>
      </c>
      <c r="K11" s="210">
        <f>TRUNC(R39*R11,-1)</f>
        <v>370</v>
      </c>
      <c r="L11" s="46"/>
      <c r="M11" s="212">
        <f t="shared" si="0"/>
        <v>0</v>
      </c>
      <c r="N11" s="210">
        <f>TRUNC(S39*S11,-1)</f>
        <v>370</v>
      </c>
      <c r="O11" s="46"/>
      <c r="P11" s="212">
        <f t="shared" si="1"/>
        <v>0</v>
      </c>
      <c r="R11">
        <v>2.1000000000000001E-2</v>
      </c>
      <c r="S11">
        <f t="shared" si="2"/>
        <v>2.1000000000000001E-2</v>
      </c>
    </row>
    <row r="12" spans="1:19" ht="20.100000000000001" customHeight="1" x14ac:dyDescent="0.15">
      <c r="B12" s="365" t="s">
        <v>216</v>
      </c>
      <c r="C12" s="366"/>
      <c r="D12" s="366"/>
      <c r="E12" s="366"/>
      <c r="F12" s="366"/>
      <c r="G12" s="367"/>
      <c r="H12" s="18"/>
      <c r="I12" s="91"/>
      <c r="J12" s="222" t="s">
        <v>19</v>
      </c>
      <c r="K12" s="258">
        <f>TRUNC(R39*R12,-1)</f>
        <v>250</v>
      </c>
      <c r="L12" s="46"/>
      <c r="M12" s="212">
        <f t="shared" si="0"/>
        <v>0</v>
      </c>
      <c r="N12" s="258">
        <f>TRUNC(S39*S12,-1)</f>
        <v>250</v>
      </c>
      <c r="O12" s="46"/>
      <c r="P12" s="212">
        <f t="shared" si="1"/>
        <v>0</v>
      </c>
      <c r="R12">
        <v>1.4E-2</v>
      </c>
      <c r="S12">
        <f t="shared" si="2"/>
        <v>1.4E-2</v>
      </c>
    </row>
    <row r="13" spans="1:19" ht="20.100000000000001" customHeight="1" x14ac:dyDescent="0.15">
      <c r="B13" s="365" t="s">
        <v>138</v>
      </c>
      <c r="C13" s="366"/>
      <c r="D13" s="366"/>
      <c r="E13" s="366"/>
      <c r="F13" s="366"/>
      <c r="G13" s="367"/>
      <c r="H13" s="18"/>
      <c r="I13" s="91"/>
      <c r="J13" s="222" t="s">
        <v>16</v>
      </c>
      <c r="K13" s="210">
        <f>TRUNC(R39*R13,-1)</f>
        <v>250</v>
      </c>
      <c r="L13" s="46"/>
      <c r="M13" s="212">
        <f t="shared" si="0"/>
        <v>0</v>
      </c>
      <c r="N13" s="210">
        <f>TRUNC(S39*S13,-1)</f>
        <v>250</v>
      </c>
      <c r="O13" s="46"/>
      <c r="P13" s="212">
        <f t="shared" si="1"/>
        <v>0</v>
      </c>
      <c r="R13">
        <v>1.4E-2</v>
      </c>
      <c r="S13">
        <f t="shared" si="2"/>
        <v>1.4E-2</v>
      </c>
    </row>
    <row r="14" spans="1:19" ht="20.100000000000001" customHeight="1" x14ac:dyDescent="0.15">
      <c r="B14" s="365" t="s">
        <v>139</v>
      </c>
      <c r="C14" s="366"/>
      <c r="D14" s="366"/>
      <c r="E14" s="366"/>
      <c r="F14" s="366"/>
      <c r="G14" s="367"/>
      <c r="H14" s="18"/>
      <c r="I14" s="91"/>
      <c r="J14" s="222" t="s">
        <v>19</v>
      </c>
      <c r="K14" s="210">
        <f>TRUNC(R39*R14,-1)</f>
        <v>120</v>
      </c>
      <c r="L14" s="46"/>
      <c r="M14" s="212">
        <f t="shared" si="0"/>
        <v>0</v>
      </c>
      <c r="N14" s="210">
        <f>TRUNC(S39*S14,-1)</f>
        <v>120</v>
      </c>
      <c r="O14" s="46"/>
      <c r="P14" s="212">
        <f t="shared" si="1"/>
        <v>0</v>
      </c>
      <c r="R14">
        <v>7.0000000000000001E-3</v>
      </c>
      <c r="S14">
        <f t="shared" si="2"/>
        <v>7.0000000000000001E-3</v>
      </c>
    </row>
    <row r="15" spans="1:19" ht="20.100000000000001" customHeight="1" x14ac:dyDescent="0.15">
      <c r="B15" s="365" t="s">
        <v>140</v>
      </c>
      <c r="C15" s="366"/>
      <c r="D15" s="366"/>
      <c r="E15" s="366"/>
      <c r="F15" s="366"/>
      <c r="G15" s="367"/>
      <c r="H15" s="18"/>
      <c r="I15" s="91"/>
      <c r="J15" s="222" t="s">
        <v>19</v>
      </c>
      <c r="K15" s="210">
        <f>TRUNC(R39*R15,-1)</f>
        <v>120</v>
      </c>
      <c r="L15" s="46"/>
      <c r="M15" s="212">
        <f t="shared" si="0"/>
        <v>0</v>
      </c>
      <c r="N15" s="210">
        <f>TRUNC(S39*S15,-1)</f>
        <v>120</v>
      </c>
      <c r="O15" s="46"/>
      <c r="P15" s="212">
        <f t="shared" si="1"/>
        <v>0</v>
      </c>
      <c r="R15">
        <v>7.0000000000000001E-3</v>
      </c>
      <c r="S15">
        <f t="shared" si="2"/>
        <v>7.0000000000000001E-3</v>
      </c>
    </row>
    <row r="16" spans="1:19" ht="20.100000000000001" customHeight="1" x14ac:dyDescent="0.15">
      <c r="B16" s="365" t="s">
        <v>141</v>
      </c>
      <c r="C16" s="366"/>
      <c r="D16" s="366"/>
      <c r="E16" s="366"/>
      <c r="F16" s="366"/>
      <c r="G16" s="367"/>
      <c r="H16" s="18"/>
      <c r="I16" s="91"/>
      <c r="J16" s="222" t="s">
        <v>95</v>
      </c>
      <c r="K16" s="210">
        <f>TRUNC(IF(I16&lt;=5,R39*R16,R39*(R16+S16*(I16-5))),-1)</f>
        <v>1220</v>
      </c>
      <c r="L16" s="46"/>
      <c r="M16" s="212">
        <f t="shared" si="0"/>
        <v>0</v>
      </c>
      <c r="N16" s="210">
        <f>TRUNC(IF(I16&lt;=5,S39*R16,S39*(R16+S16*(I16-5))),-1)</f>
        <v>1220</v>
      </c>
      <c r="O16" s="46"/>
      <c r="P16" s="212">
        <f t="shared" si="1"/>
        <v>0</v>
      </c>
      <c r="R16">
        <v>6.8000000000000005E-2</v>
      </c>
      <c r="S16">
        <f t="shared" si="2"/>
        <v>6.8000000000000005E-2</v>
      </c>
    </row>
    <row r="17" spans="2:19" ht="20.100000000000001" customHeight="1" x14ac:dyDescent="0.15">
      <c r="B17" s="365" t="s">
        <v>59</v>
      </c>
      <c r="C17" s="366"/>
      <c r="D17" s="366"/>
      <c r="E17" s="366"/>
      <c r="F17" s="366"/>
      <c r="G17" s="367"/>
      <c r="H17" s="18"/>
      <c r="I17" s="91"/>
      <c r="J17" s="222" t="s">
        <v>14</v>
      </c>
      <c r="K17" s="210">
        <f>TRUNC(R39*R17,-1)</f>
        <v>1220</v>
      </c>
      <c r="L17" s="46"/>
      <c r="M17" s="212">
        <f t="shared" si="0"/>
        <v>0</v>
      </c>
      <c r="N17" s="210">
        <f>TRUNC(S39*S17,-1)</f>
        <v>1220</v>
      </c>
      <c r="O17" s="46"/>
      <c r="P17" s="212">
        <f t="shared" si="1"/>
        <v>0</v>
      </c>
      <c r="R17">
        <v>6.8000000000000005E-2</v>
      </c>
      <c r="S17">
        <f t="shared" si="2"/>
        <v>6.8000000000000005E-2</v>
      </c>
    </row>
    <row r="18" spans="2:19" ht="20.100000000000001" customHeight="1" x14ac:dyDescent="0.15">
      <c r="B18" s="365" t="s">
        <v>155</v>
      </c>
      <c r="C18" s="366"/>
      <c r="D18" s="366"/>
      <c r="E18" s="366"/>
      <c r="F18" s="366"/>
      <c r="G18" s="367"/>
      <c r="H18" s="18"/>
      <c r="I18" s="91"/>
      <c r="J18" s="222" t="s">
        <v>19</v>
      </c>
      <c r="K18" s="210">
        <f>TRUNC(R39*R18,-1)</f>
        <v>990</v>
      </c>
      <c r="L18" s="46"/>
      <c r="M18" s="212">
        <f t="shared" si="0"/>
        <v>0</v>
      </c>
      <c r="N18" s="210">
        <f>TRUNC(S39*S18,-1)</f>
        <v>990</v>
      </c>
      <c r="O18" s="46"/>
      <c r="P18" s="212">
        <f t="shared" si="1"/>
        <v>0</v>
      </c>
      <c r="R18">
        <v>5.5E-2</v>
      </c>
      <c r="S18">
        <f t="shared" si="2"/>
        <v>5.5E-2</v>
      </c>
    </row>
    <row r="19" spans="2:19" ht="20.100000000000001" customHeight="1" x14ac:dyDescent="0.15">
      <c r="B19" s="365" t="s">
        <v>60</v>
      </c>
      <c r="C19" s="366"/>
      <c r="D19" s="366"/>
      <c r="E19" s="366"/>
      <c r="F19" s="366"/>
      <c r="G19" s="367"/>
      <c r="H19" s="18" t="s">
        <v>302</v>
      </c>
      <c r="I19" s="91"/>
      <c r="J19" s="222" t="s">
        <v>31</v>
      </c>
      <c r="K19" s="210">
        <f>TRUNC(R39*R19,-1)</f>
        <v>1220</v>
      </c>
      <c r="L19" s="46"/>
      <c r="M19" s="212">
        <f t="shared" si="0"/>
        <v>0</v>
      </c>
      <c r="N19" s="210">
        <f>TRUNC(S39*S19,-1)</f>
        <v>1220</v>
      </c>
      <c r="O19" s="46"/>
      <c r="P19" s="212">
        <f t="shared" si="1"/>
        <v>0</v>
      </c>
      <c r="R19">
        <v>6.8000000000000005E-2</v>
      </c>
      <c r="S19">
        <f t="shared" si="2"/>
        <v>6.8000000000000005E-2</v>
      </c>
    </row>
    <row r="20" spans="2:19" ht="20.100000000000001" customHeight="1" x14ac:dyDescent="0.15">
      <c r="B20" s="365" t="s">
        <v>61</v>
      </c>
      <c r="C20" s="366"/>
      <c r="D20" s="366"/>
      <c r="E20" s="366"/>
      <c r="F20" s="366"/>
      <c r="G20" s="367"/>
      <c r="H20" s="18"/>
      <c r="I20" s="91"/>
      <c r="J20" s="222" t="s">
        <v>19</v>
      </c>
      <c r="K20" s="210">
        <f>TRUNC(R39*R20,-1)</f>
        <v>770</v>
      </c>
      <c r="L20" s="46"/>
      <c r="M20" s="212">
        <f t="shared" si="0"/>
        <v>0</v>
      </c>
      <c r="N20" s="210">
        <f>TRUNC(S39*S20,-1)</f>
        <v>770</v>
      </c>
      <c r="O20" s="46"/>
      <c r="P20" s="212">
        <f t="shared" si="1"/>
        <v>0</v>
      </c>
      <c r="R20">
        <v>4.2999999999999997E-2</v>
      </c>
      <c r="S20">
        <f t="shared" si="2"/>
        <v>4.2999999999999997E-2</v>
      </c>
    </row>
    <row r="21" spans="2:19" ht="20.100000000000001" customHeight="1" x14ac:dyDescent="0.15">
      <c r="B21" s="365" t="s">
        <v>62</v>
      </c>
      <c r="C21" s="366"/>
      <c r="D21" s="366"/>
      <c r="E21" s="366"/>
      <c r="F21" s="366"/>
      <c r="G21" s="367"/>
      <c r="H21" s="18"/>
      <c r="I21" s="91"/>
      <c r="J21" s="222" t="s">
        <v>19</v>
      </c>
      <c r="K21" s="210">
        <f>TRUNC(R39*R21,-1)</f>
        <v>1830</v>
      </c>
      <c r="L21" s="46"/>
      <c r="M21" s="212">
        <f t="shared" si="0"/>
        <v>0</v>
      </c>
      <c r="N21" s="210">
        <f>TRUNC(S39*S21,-1)</f>
        <v>1830</v>
      </c>
      <c r="O21" s="46"/>
      <c r="P21" s="212">
        <f t="shared" si="1"/>
        <v>0</v>
      </c>
      <c r="R21">
        <v>0.10199999999999999</v>
      </c>
      <c r="S21">
        <f t="shared" si="2"/>
        <v>0.10199999999999999</v>
      </c>
    </row>
    <row r="22" spans="2:19" ht="20.100000000000001" customHeight="1" x14ac:dyDescent="0.15">
      <c r="B22" s="365" t="s">
        <v>142</v>
      </c>
      <c r="C22" s="366"/>
      <c r="D22" s="366"/>
      <c r="E22" s="366"/>
      <c r="F22" s="366"/>
      <c r="G22" s="367"/>
      <c r="H22" s="18"/>
      <c r="I22" s="91"/>
      <c r="J22" s="222" t="s">
        <v>19</v>
      </c>
      <c r="K22" s="210">
        <f>TRUNC(R39*R22,-1)</f>
        <v>250</v>
      </c>
      <c r="L22" s="46"/>
      <c r="M22" s="212">
        <f t="shared" si="0"/>
        <v>0</v>
      </c>
      <c r="N22" s="210">
        <f>TRUNC(S39*S22,-1)</f>
        <v>250</v>
      </c>
      <c r="O22" s="46"/>
      <c r="P22" s="212">
        <f t="shared" si="1"/>
        <v>0</v>
      </c>
      <c r="R22">
        <v>1.4E-2</v>
      </c>
      <c r="S22">
        <f t="shared" si="2"/>
        <v>1.4E-2</v>
      </c>
    </row>
    <row r="23" spans="2:19" ht="20.100000000000001" customHeight="1" x14ac:dyDescent="0.15">
      <c r="B23" s="365" t="s">
        <v>143</v>
      </c>
      <c r="C23" s="366"/>
      <c r="D23" s="366"/>
      <c r="E23" s="366"/>
      <c r="F23" s="366"/>
      <c r="G23" s="367"/>
      <c r="H23" s="18"/>
      <c r="I23" s="91"/>
      <c r="J23" s="222" t="s">
        <v>16</v>
      </c>
      <c r="K23" s="210">
        <f>TRUNC(R39*R23,-1)</f>
        <v>250</v>
      </c>
      <c r="L23" s="46"/>
      <c r="M23" s="212">
        <f t="shared" si="0"/>
        <v>0</v>
      </c>
      <c r="N23" s="210">
        <f>TRUNC(S39*S23,-1)</f>
        <v>250</v>
      </c>
      <c r="O23" s="46"/>
      <c r="P23" s="212">
        <f t="shared" si="1"/>
        <v>0</v>
      </c>
      <c r="R23">
        <v>1.4E-2</v>
      </c>
      <c r="S23">
        <f t="shared" si="2"/>
        <v>1.4E-2</v>
      </c>
    </row>
    <row r="24" spans="2:19" ht="20.100000000000001" customHeight="1" x14ac:dyDescent="0.15">
      <c r="B24" s="365" t="s">
        <v>144</v>
      </c>
      <c r="C24" s="366"/>
      <c r="D24" s="366"/>
      <c r="E24" s="366"/>
      <c r="F24" s="366"/>
      <c r="G24" s="367"/>
      <c r="H24" s="18"/>
      <c r="I24" s="91"/>
      <c r="J24" s="222" t="s">
        <v>16</v>
      </c>
      <c r="K24" s="210">
        <f>TRUNC(R39*R24,-1)</f>
        <v>250</v>
      </c>
      <c r="L24" s="46"/>
      <c r="M24" s="212">
        <f t="shared" si="0"/>
        <v>0</v>
      </c>
      <c r="N24" s="210">
        <f>TRUNC(S39*S24,-1)</f>
        <v>250</v>
      </c>
      <c r="O24" s="46"/>
      <c r="P24" s="212">
        <f t="shared" si="1"/>
        <v>0</v>
      </c>
      <c r="R24">
        <v>1.4E-2</v>
      </c>
      <c r="S24">
        <f t="shared" si="2"/>
        <v>1.4E-2</v>
      </c>
    </row>
    <row r="25" spans="2:19" ht="20.100000000000001" customHeight="1" x14ac:dyDescent="0.15">
      <c r="B25" s="365" t="s">
        <v>76</v>
      </c>
      <c r="C25" s="366"/>
      <c r="D25" s="366"/>
      <c r="E25" s="366"/>
      <c r="F25" s="366"/>
      <c r="G25" s="367"/>
      <c r="H25" s="18"/>
      <c r="I25" s="91"/>
      <c r="J25" s="222" t="s">
        <v>19</v>
      </c>
      <c r="K25" s="210">
        <f>TRUNC(R39*R25,-1)</f>
        <v>430</v>
      </c>
      <c r="L25" s="46"/>
      <c r="M25" s="212">
        <f t="shared" si="0"/>
        <v>0</v>
      </c>
      <c r="N25" s="210">
        <f>TRUNC(S39*S25,-1)</f>
        <v>430</v>
      </c>
      <c r="O25" s="46"/>
      <c r="P25" s="212">
        <f t="shared" si="1"/>
        <v>0</v>
      </c>
      <c r="R25">
        <v>2.4E-2</v>
      </c>
      <c r="S25">
        <f t="shared" si="2"/>
        <v>2.4E-2</v>
      </c>
    </row>
    <row r="26" spans="2:19" ht="20.100000000000001" customHeight="1" x14ac:dyDescent="0.15">
      <c r="B26" s="365" t="s">
        <v>145</v>
      </c>
      <c r="C26" s="366"/>
      <c r="D26" s="366"/>
      <c r="E26" s="366"/>
      <c r="F26" s="366"/>
      <c r="G26" s="367"/>
      <c r="H26" s="18"/>
      <c r="I26" s="91"/>
      <c r="J26" s="222" t="s">
        <v>19</v>
      </c>
      <c r="K26" s="210">
        <f>TRUNC(R39*R26,-1)</f>
        <v>770</v>
      </c>
      <c r="L26" s="46"/>
      <c r="M26" s="212">
        <f t="shared" si="0"/>
        <v>0</v>
      </c>
      <c r="N26" s="210">
        <f>TRUNC(S39*S26,-1)</f>
        <v>770</v>
      </c>
      <c r="O26" s="46"/>
      <c r="P26" s="212">
        <f t="shared" si="1"/>
        <v>0</v>
      </c>
      <c r="R26">
        <v>4.2999999999999997E-2</v>
      </c>
      <c r="S26">
        <f t="shared" si="2"/>
        <v>4.2999999999999997E-2</v>
      </c>
    </row>
    <row r="27" spans="2:19" ht="20.100000000000001" customHeight="1" x14ac:dyDescent="0.15">
      <c r="B27" s="365" t="s">
        <v>146</v>
      </c>
      <c r="C27" s="366"/>
      <c r="D27" s="366"/>
      <c r="E27" s="366"/>
      <c r="F27" s="366"/>
      <c r="G27" s="367"/>
      <c r="H27" s="18"/>
      <c r="I27" s="91"/>
      <c r="J27" s="222" t="s">
        <v>19</v>
      </c>
      <c r="K27" s="210">
        <f>TRUNC(R39*R27,-1)</f>
        <v>120</v>
      </c>
      <c r="L27" s="46"/>
      <c r="M27" s="212">
        <f t="shared" si="0"/>
        <v>0</v>
      </c>
      <c r="N27" s="210">
        <f>TRUNC(S39*S27,-1)</f>
        <v>120</v>
      </c>
      <c r="O27" s="46"/>
      <c r="P27" s="212">
        <f t="shared" si="1"/>
        <v>0</v>
      </c>
      <c r="R27">
        <v>7.0000000000000001E-3</v>
      </c>
      <c r="S27">
        <f t="shared" si="2"/>
        <v>7.0000000000000001E-3</v>
      </c>
    </row>
    <row r="28" spans="2:19" ht="20.100000000000001" customHeight="1" x14ac:dyDescent="0.15">
      <c r="B28" s="365" t="s">
        <v>147</v>
      </c>
      <c r="C28" s="366"/>
      <c r="D28" s="366"/>
      <c r="E28" s="366"/>
      <c r="F28" s="366"/>
      <c r="G28" s="367"/>
      <c r="H28" s="18"/>
      <c r="I28" s="91"/>
      <c r="J28" s="222" t="s">
        <v>19</v>
      </c>
      <c r="K28" s="210">
        <f>TRUNC(R39*R28,-1)</f>
        <v>230</v>
      </c>
      <c r="L28" s="46"/>
      <c r="M28" s="212">
        <f t="shared" si="0"/>
        <v>0</v>
      </c>
      <c r="N28" s="210">
        <f>TRUNC(S39*S28,-1)</f>
        <v>230</v>
      </c>
      <c r="O28" s="46"/>
      <c r="P28" s="212">
        <f t="shared" si="1"/>
        <v>0</v>
      </c>
      <c r="R28">
        <v>1.2999999999999999E-2</v>
      </c>
      <c r="S28">
        <f t="shared" si="2"/>
        <v>1.2999999999999999E-2</v>
      </c>
    </row>
    <row r="29" spans="2:19" ht="20.100000000000001" customHeight="1" x14ac:dyDescent="0.15">
      <c r="B29" s="365" t="s">
        <v>64</v>
      </c>
      <c r="C29" s="366"/>
      <c r="D29" s="366"/>
      <c r="E29" s="366"/>
      <c r="F29" s="366"/>
      <c r="G29" s="367"/>
      <c r="H29" s="18"/>
      <c r="I29" s="91"/>
      <c r="J29" s="222" t="s">
        <v>31</v>
      </c>
      <c r="K29" s="210">
        <f>TRUNC(R39*R29,-1)</f>
        <v>1350</v>
      </c>
      <c r="L29" s="46"/>
      <c r="M29" s="212">
        <f t="shared" si="0"/>
        <v>0</v>
      </c>
      <c r="N29" s="210">
        <f>TRUNC(S39*S29,-1)</f>
        <v>1350</v>
      </c>
      <c r="O29" s="46"/>
      <c r="P29" s="212">
        <f t="shared" si="1"/>
        <v>0</v>
      </c>
      <c r="R29">
        <v>7.4999999999999997E-2</v>
      </c>
      <c r="S29">
        <f t="shared" si="2"/>
        <v>7.4999999999999997E-2</v>
      </c>
    </row>
    <row r="30" spans="2:19" ht="20.100000000000001" customHeight="1" x14ac:dyDescent="0.15">
      <c r="B30" s="365" t="s">
        <v>148</v>
      </c>
      <c r="C30" s="366"/>
      <c r="D30" s="366"/>
      <c r="E30" s="366"/>
      <c r="F30" s="366"/>
      <c r="G30" s="367"/>
      <c r="H30" s="18"/>
      <c r="I30" s="91"/>
      <c r="J30" s="222" t="s">
        <v>16</v>
      </c>
      <c r="K30" s="210">
        <f>TRUNC(R39*R30,-1)</f>
        <v>2570</v>
      </c>
      <c r="L30" s="46"/>
      <c r="M30" s="212">
        <f t="shared" si="0"/>
        <v>0</v>
      </c>
      <c r="N30" s="210">
        <f>TRUNC(S39*S30,-1)</f>
        <v>2570</v>
      </c>
      <c r="O30" s="46"/>
      <c r="P30" s="212">
        <f t="shared" si="1"/>
        <v>0</v>
      </c>
      <c r="R30">
        <v>0.14299999999999999</v>
      </c>
      <c r="S30">
        <f t="shared" si="2"/>
        <v>0.14299999999999999</v>
      </c>
    </row>
    <row r="31" spans="2:19" ht="20.100000000000001" customHeight="1" x14ac:dyDescent="0.15">
      <c r="B31" s="365" t="s">
        <v>149</v>
      </c>
      <c r="C31" s="366"/>
      <c r="D31" s="366"/>
      <c r="E31" s="366"/>
      <c r="F31" s="366"/>
      <c r="G31" s="367"/>
      <c r="H31" s="18"/>
      <c r="I31" s="91"/>
      <c r="J31" s="222" t="s">
        <v>19</v>
      </c>
      <c r="K31" s="210">
        <f>TRUNC(R39*R31,-1)</f>
        <v>30</v>
      </c>
      <c r="L31" s="46"/>
      <c r="M31" s="212">
        <f t="shared" si="0"/>
        <v>0</v>
      </c>
      <c r="N31" s="210">
        <f>TRUNC(S39*S31,-1)</f>
        <v>30</v>
      </c>
      <c r="O31" s="46"/>
      <c r="P31" s="212">
        <f t="shared" si="1"/>
        <v>0</v>
      </c>
      <c r="R31">
        <v>2E-3</v>
      </c>
      <c r="S31">
        <f t="shared" si="2"/>
        <v>2E-3</v>
      </c>
    </row>
    <row r="32" spans="2:19" ht="20.100000000000001" customHeight="1" x14ac:dyDescent="0.15">
      <c r="B32" s="365" t="s">
        <v>150</v>
      </c>
      <c r="C32" s="366"/>
      <c r="D32" s="366"/>
      <c r="E32" s="366"/>
      <c r="F32" s="366"/>
      <c r="G32" s="367"/>
      <c r="H32" s="18"/>
      <c r="I32" s="91"/>
      <c r="J32" s="222" t="s">
        <v>31</v>
      </c>
      <c r="K32" s="210">
        <f>TRUNC(R39*R32,-1)</f>
        <v>1830</v>
      </c>
      <c r="L32" s="46"/>
      <c r="M32" s="212">
        <f t="shared" si="0"/>
        <v>0</v>
      </c>
      <c r="N32" s="210">
        <f>TRUNC(S39*S32,-1)</f>
        <v>1830</v>
      </c>
      <c r="O32" s="46"/>
      <c r="P32" s="212">
        <f t="shared" si="1"/>
        <v>0</v>
      </c>
      <c r="R32">
        <v>0.10199999999999999</v>
      </c>
      <c r="S32">
        <f t="shared" si="2"/>
        <v>0.10199999999999999</v>
      </c>
    </row>
    <row r="33" spans="1:19" ht="20.100000000000001" customHeight="1" x14ac:dyDescent="0.15">
      <c r="B33" s="365" t="s">
        <v>151</v>
      </c>
      <c r="C33" s="366"/>
      <c r="D33" s="366"/>
      <c r="E33" s="366"/>
      <c r="F33" s="366"/>
      <c r="G33" s="367"/>
      <c r="H33" s="18"/>
      <c r="I33" s="91"/>
      <c r="J33" s="222" t="s">
        <v>16</v>
      </c>
      <c r="K33" s="210">
        <f>TRUNC(R39*R33,-1)</f>
        <v>1350</v>
      </c>
      <c r="L33" s="46"/>
      <c r="M33" s="212">
        <f t="shared" si="0"/>
        <v>0</v>
      </c>
      <c r="N33" s="210">
        <f>TRUNC(S39*S33,-1)</f>
        <v>1350</v>
      </c>
      <c r="O33" s="46"/>
      <c r="P33" s="212">
        <f t="shared" si="1"/>
        <v>0</v>
      </c>
      <c r="R33">
        <v>7.4999999999999997E-2</v>
      </c>
      <c r="S33">
        <f t="shared" si="2"/>
        <v>7.4999999999999997E-2</v>
      </c>
    </row>
    <row r="34" spans="1:19" ht="20.100000000000001" customHeight="1" x14ac:dyDescent="0.15">
      <c r="B34" s="365" t="s">
        <v>152</v>
      </c>
      <c r="C34" s="366"/>
      <c r="D34" s="366"/>
      <c r="E34" s="366"/>
      <c r="F34" s="366"/>
      <c r="G34" s="367"/>
      <c r="H34" s="18"/>
      <c r="I34" s="91"/>
      <c r="J34" s="222" t="s">
        <v>13</v>
      </c>
      <c r="K34" s="210">
        <f>TRUNC(R39*R34,-1)</f>
        <v>2570</v>
      </c>
      <c r="L34" s="46"/>
      <c r="M34" s="212">
        <f t="shared" si="0"/>
        <v>0</v>
      </c>
      <c r="N34" s="210">
        <f>TRUNC(S39*S34,-1)</f>
        <v>2570</v>
      </c>
      <c r="O34" s="46"/>
      <c r="P34" s="212">
        <f t="shared" si="1"/>
        <v>0</v>
      </c>
      <c r="R34">
        <v>0.14299999999999999</v>
      </c>
      <c r="S34">
        <f t="shared" si="2"/>
        <v>0.14299999999999999</v>
      </c>
    </row>
    <row r="35" spans="1:19" ht="20.100000000000001" customHeight="1" x14ac:dyDescent="0.15">
      <c r="B35" s="365" t="s">
        <v>29</v>
      </c>
      <c r="C35" s="366"/>
      <c r="D35" s="366"/>
      <c r="E35" s="366"/>
      <c r="F35" s="366"/>
      <c r="G35" s="367"/>
      <c r="H35" s="18"/>
      <c r="I35" s="91"/>
      <c r="J35" s="222" t="s">
        <v>13</v>
      </c>
      <c r="K35" s="210">
        <f>TRUNC(R39*R35,-1)</f>
        <v>640</v>
      </c>
      <c r="L35" s="46"/>
      <c r="M35" s="212">
        <f t="shared" si="0"/>
        <v>0</v>
      </c>
      <c r="N35" s="210">
        <f>TRUNC(S39*S35,-1)</f>
        <v>640</v>
      </c>
      <c r="O35" s="46"/>
      <c r="P35" s="212">
        <f t="shared" si="1"/>
        <v>0</v>
      </c>
      <c r="R35">
        <v>3.5999999999999997E-2</v>
      </c>
      <c r="S35">
        <f t="shared" si="2"/>
        <v>3.5999999999999997E-2</v>
      </c>
    </row>
    <row r="36" spans="1:19" ht="20.100000000000001" customHeight="1" x14ac:dyDescent="0.15">
      <c r="B36" s="365" t="s">
        <v>24</v>
      </c>
      <c r="C36" s="366"/>
      <c r="D36" s="366"/>
      <c r="E36" s="366"/>
      <c r="F36" s="366"/>
      <c r="G36" s="367"/>
      <c r="H36" s="18"/>
      <c r="I36" s="91"/>
      <c r="J36" s="222" t="s">
        <v>13</v>
      </c>
      <c r="K36" s="210"/>
      <c r="L36" s="46"/>
      <c r="M36" s="212"/>
      <c r="N36" s="33">
        <f>TRUNC(S39*S36,-1)</f>
        <v>1800</v>
      </c>
      <c r="O36" s="46"/>
      <c r="P36" s="212">
        <f t="shared" si="1"/>
        <v>0</v>
      </c>
      <c r="S36">
        <v>0.1</v>
      </c>
    </row>
    <row r="37" spans="1:19" ht="20.100000000000001" customHeight="1" x14ac:dyDescent="0.15">
      <c r="B37" s="365" t="s">
        <v>153</v>
      </c>
      <c r="C37" s="366"/>
      <c r="D37" s="366"/>
      <c r="E37" s="366"/>
      <c r="F37" s="366"/>
      <c r="G37" s="367"/>
      <c r="H37" s="18"/>
      <c r="I37" s="91"/>
      <c r="J37" s="222" t="s">
        <v>13</v>
      </c>
      <c r="K37" s="210"/>
      <c r="L37" s="46"/>
      <c r="M37" s="212"/>
      <c r="N37" s="33">
        <f>TRUNC(S39*S37,-1)</f>
        <v>11080</v>
      </c>
      <c r="O37" s="46"/>
      <c r="P37" s="212">
        <f t="shared" si="1"/>
        <v>0</v>
      </c>
      <c r="S37">
        <v>0.61599999999999999</v>
      </c>
    </row>
    <row r="38" spans="1:19" ht="20.100000000000001" customHeight="1" x14ac:dyDescent="0.15">
      <c r="B38" s="365" t="s">
        <v>154</v>
      </c>
      <c r="C38" s="366"/>
      <c r="D38" s="366"/>
      <c r="E38" s="366"/>
      <c r="F38" s="366"/>
      <c r="G38" s="367"/>
      <c r="H38" s="18"/>
      <c r="I38" s="91"/>
      <c r="J38" s="222" t="s">
        <v>13</v>
      </c>
      <c r="K38" s="210"/>
      <c r="L38" s="46"/>
      <c r="M38" s="212"/>
      <c r="N38" s="33">
        <f>TRUNC(S39*S38,-1)</f>
        <v>22170</v>
      </c>
      <c r="O38" s="46"/>
      <c r="P38" s="212">
        <f t="shared" si="1"/>
        <v>0</v>
      </c>
      <c r="S38">
        <f>0.616*2</f>
        <v>1.232</v>
      </c>
    </row>
    <row r="39" spans="1:19" ht="20.100000000000001" customHeight="1" x14ac:dyDescent="0.15">
      <c r="B39" s="384" t="s">
        <v>70</v>
      </c>
      <c r="C39" s="385"/>
      <c r="D39" s="385"/>
      <c r="E39" s="385"/>
      <c r="F39" s="385"/>
      <c r="G39" s="385"/>
      <c r="H39" s="385"/>
      <c r="I39" s="92"/>
      <c r="J39" s="226"/>
      <c r="K39" s="114"/>
      <c r="L39" s="15"/>
      <c r="M39" s="213">
        <f>SUM(M7:M38)</f>
        <v>0</v>
      </c>
      <c r="N39" s="215"/>
      <c r="O39" s="92"/>
      <c r="P39" s="213">
        <f>SUM(P7:P38)</f>
        <v>0</v>
      </c>
      <c r="R39">
        <f>見積総括書!Q17</f>
        <v>18000</v>
      </c>
      <c r="S39">
        <f>R39</f>
        <v>18000</v>
      </c>
    </row>
    <row r="40" spans="1:19" s="69" customFormat="1" ht="20.100000000000001" customHeight="1" x14ac:dyDescent="0.15">
      <c r="A40" s="65"/>
      <c r="B40" s="403" t="s">
        <v>72</v>
      </c>
      <c r="C40" s="404"/>
      <c r="D40" s="404"/>
      <c r="E40" s="404"/>
      <c r="F40" s="404"/>
      <c r="G40" s="404"/>
      <c r="H40" s="160"/>
      <c r="I40" s="155"/>
      <c r="J40" s="254" t="s">
        <v>13</v>
      </c>
      <c r="K40" s="156">
        <f>TRUNC(R39*R40,-1)</f>
        <v>14410</v>
      </c>
      <c r="L40" s="157"/>
      <c r="M40" s="158">
        <f>SUM(I40*K40)</f>
        <v>0</v>
      </c>
      <c r="N40" s="164">
        <f>TRUNC(S39*S40,-1)</f>
        <v>14410</v>
      </c>
      <c r="O40" s="165"/>
      <c r="P40" s="159">
        <f>SUM(I40*N40)</f>
        <v>0</v>
      </c>
      <c r="R40" s="318">
        <v>0.80100000000000005</v>
      </c>
      <c r="S40" s="318">
        <f>R40</f>
        <v>0.80100000000000005</v>
      </c>
    </row>
    <row r="41" spans="1:19" ht="20.100000000000001" customHeight="1" x14ac:dyDescent="0.15">
      <c r="B41" s="329" t="s">
        <v>191</v>
      </c>
      <c r="C41" s="330"/>
      <c r="D41" s="330"/>
      <c r="E41" s="330"/>
      <c r="F41" s="330"/>
      <c r="G41" s="331"/>
      <c r="H41" s="18"/>
      <c r="I41" s="91"/>
      <c r="J41" s="222" t="s">
        <v>13</v>
      </c>
      <c r="K41" s="166">
        <v>0</v>
      </c>
      <c r="L41" s="167"/>
      <c r="M41" s="172">
        <f>SUM(I41*K41)</f>
        <v>0</v>
      </c>
      <c r="N41" s="168">
        <v>0</v>
      </c>
      <c r="O41" s="99"/>
      <c r="P41" s="172">
        <f>SUM(I41*N41)</f>
        <v>0</v>
      </c>
    </row>
    <row r="42" spans="1:19" ht="20.100000000000001" customHeight="1" x14ac:dyDescent="0.15">
      <c r="B42" s="329" t="s">
        <v>192</v>
      </c>
      <c r="C42" s="330"/>
      <c r="D42" s="330"/>
      <c r="E42" s="330"/>
      <c r="F42" s="330"/>
      <c r="G42" s="331"/>
      <c r="H42" s="18"/>
      <c r="I42" s="91"/>
      <c r="J42" s="222" t="s">
        <v>13</v>
      </c>
      <c r="K42" s="166">
        <v>0</v>
      </c>
      <c r="L42" s="167"/>
      <c r="M42" s="172">
        <f>SUM(I42*K42)</f>
        <v>0</v>
      </c>
      <c r="N42" s="168">
        <v>0</v>
      </c>
      <c r="O42" s="99"/>
      <c r="P42" s="172">
        <f>SUM(I42*N42)</f>
        <v>0</v>
      </c>
    </row>
    <row r="43" spans="1:19" ht="20.100000000000001" customHeight="1" x14ac:dyDescent="0.15">
      <c r="B43" s="329" t="s">
        <v>193</v>
      </c>
      <c r="C43" s="330"/>
      <c r="D43" s="330"/>
      <c r="E43" s="330"/>
      <c r="F43" s="330"/>
      <c r="G43" s="331"/>
      <c r="H43" s="30"/>
      <c r="I43" s="91"/>
      <c r="J43" s="255" t="s">
        <v>13</v>
      </c>
      <c r="K43" s="166">
        <v>0</v>
      </c>
      <c r="L43" s="169"/>
      <c r="M43" s="172">
        <f>SUM(I43*K43)</f>
        <v>0</v>
      </c>
      <c r="N43" s="168">
        <v>0</v>
      </c>
      <c r="O43" s="170"/>
      <c r="P43" s="172">
        <f>SUM(I43*N43)</f>
        <v>0</v>
      </c>
    </row>
    <row r="44" spans="1:19" ht="20.100000000000001" customHeight="1" x14ac:dyDescent="0.15">
      <c r="B44" s="329" t="s">
        <v>194</v>
      </c>
      <c r="C44" s="330"/>
      <c r="D44" s="330"/>
      <c r="E44" s="330"/>
      <c r="F44" s="330"/>
      <c r="G44" s="331"/>
      <c r="H44" s="30"/>
      <c r="I44" s="91"/>
      <c r="J44" s="223" t="s">
        <v>13</v>
      </c>
      <c r="K44" s="166">
        <v>0</v>
      </c>
      <c r="L44" s="169"/>
      <c r="M44" s="172">
        <f>SUM(I44*K44)</f>
        <v>0</v>
      </c>
      <c r="N44" s="168">
        <v>0</v>
      </c>
      <c r="O44" s="170"/>
      <c r="P44" s="172">
        <f>SUM(I44*N44)</f>
        <v>0</v>
      </c>
    </row>
    <row r="45" spans="1:19" s="69" customFormat="1" ht="20.100000000000001" customHeight="1" x14ac:dyDescent="0.15">
      <c r="A45" s="65"/>
      <c r="B45" s="405" t="s">
        <v>73</v>
      </c>
      <c r="C45" s="406"/>
      <c r="D45" s="406"/>
      <c r="E45" s="406"/>
      <c r="F45" s="406"/>
      <c r="G45" s="406"/>
      <c r="H45" s="70"/>
      <c r="I45" s="93"/>
      <c r="J45" s="230" t="s">
        <v>13</v>
      </c>
      <c r="K45" s="40"/>
      <c r="L45" s="67"/>
      <c r="M45" s="68">
        <f>SUM(M39:M44)</f>
        <v>0</v>
      </c>
      <c r="N45" s="162"/>
      <c r="O45" s="163"/>
      <c r="P45" s="68">
        <f>SUM(P39:P44)</f>
        <v>0</v>
      </c>
    </row>
    <row r="46" spans="1:19" s="69" customFormat="1" ht="20.100000000000001" customHeight="1" x14ac:dyDescent="0.15">
      <c r="A46" s="65"/>
      <c r="B46" s="407" t="s">
        <v>71</v>
      </c>
      <c r="C46" s="408"/>
      <c r="D46" s="408"/>
      <c r="E46" s="408"/>
      <c r="F46" s="408"/>
      <c r="G46" s="408"/>
      <c r="H46" s="408"/>
      <c r="I46" s="90"/>
      <c r="J46" s="66"/>
      <c r="K46" s="66"/>
      <c r="L46" s="66"/>
      <c r="M46" s="71"/>
      <c r="N46" s="400">
        <f>SUM(M45+P45)</f>
        <v>0</v>
      </c>
      <c r="O46" s="401"/>
      <c r="P46" s="402"/>
    </row>
    <row r="47" spans="1:19" ht="7.5" customHeight="1" x14ac:dyDescent="0.15">
      <c r="O47" s="141"/>
      <c r="P47" s="148"/>
    </row>
  </sheetData>
  <sheetProtection formatColumns="0"/>
  <mergeCells count="55">
    <mergeCell ref="A5:A6"/>
    <mergeCell ref="B5:G6"/>
    <mergeCell ref="H5:H6"/>
    <mergeCell ref="K5:M5"/>
    <mergeCell ref="L6:M6"/>
    <mergeCell ref="B8:G8"/>
    <mergeCell ref="E2:G2"/>
    <mergeCell ref="E3:I3"/>
    <mergeCell ref="B7:G7"/>
    <mergeCell ref="N3:P3"/>
    <mergeCell ref="C3:D3"/>
    <mergeCell ref="B22:G22"/>
    <mergeCell ref="O6:P6"/>
    <mergeCell ref="I5:I6"/>
    <mergeCell ref="J5:J6"/>
    <mergeCell ref="N5:P5"/>
    <mergeCell ref="B11:G11"/>
    <mergeCell ref="B13:G13"/>
    <mergeCell ref="B12:G12"/>
    <mergeCell ref="B10:G10"/>
    <mergeCell ref="B9:G9"/>
    <mergeCell ref="B30:G30"/>
    <mergeCell ref="B24:G24"/>
    <mergeCell ref="B25:G25"/>
    <mergeCell ref="B26:G26"/>
    <mergeCell ref="B27:G27"/>
    <mergeCell ref="B23:G23"/>
    <mergeCell ref="B33:G33"/>
    <mergeCell ref="B34:G34"/>
    <mergeCell ref="B37:G37"/>
    <mergeCell ref="B28:G28"/>
    <mergeCell ref="B17:G17"/>
    <mergeCell ref="B18:G18"/>
    <mergeCell ref="B20:G20"/>
    <mergeCell ref="B21:G21"/>
    <mergeCell ref="B19:G19"/>
    <mergeCell ref="H1:M1"/>
    <mergeCell ref="B38:G38"/>
    <mergeCell ref="N46:P46"/>
    <mergeCell ref="B40:G40"/>
    <mergeCell ref="B45:G45"/>
    <mergeCell ref="B46:H46"/>
    <mergeCell ref="B39:H39"/>
    <mergeCell ref="B14:G14"/>
    <mergeCell ref="B15:G15"/>
    <mergeCell ref="B16:G16"/>
    <mergeCell ref="B41:G41"/>
    <mergeCell ref="B42:G42"/>
    <mergeCell ref="B44:G44"/>
    <mergeCell ref="B35:G35"/>
    <mergeCell ref="B36:G36"/>
    <mergeCell ref="B29:G29"/>
    <mergeCell ref="B43:G43"/>
    <mergeCell ref="B31:G31"/>
    <mergeCell ref="B32:G32"/>
  </mergeCells>
  <phoneticPr fontId="2"/>
  <pageMargins left="0.59055118110236227" right="0.31496062992125984" top="7.874015748031496E-2" bottom="0.15748031496062992" header="3.937007874015748E-2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opLeftCell="B31" zoomScale="125" zoomScaleNormal="125" workbookViewId="0">
      <selection activeCell="I39" sqref="I39"/>
    </sheetView>
  </sheetViews>
  <sheetFormatPr defaultRowHeight="13.5" x14ac:dyDescent="0.15"/>
  <cols>
    <col min="1" max="1" width="1.625" style="1" customWidth="1"/>
    <col min="2" max="6" width="3.75" style="1" customWidth="1"/>
    <col min="7" max="7" width="9" style="1"/>
    <col min="8" max="8" width="10.625" style="1" customWidth="1"/>
    <col min="9" max="9" width="6" style="88" customWidth="1"/>
    <col min="10" max="10" width="3.375" style="1" customWidth="1"/>
    <col min="11" max="11" width="8.125" style="1" customWidth="1"/>
    <col min="12" max="12" width="1.625" style="1" customWidth="1"/>
    <col min="13" max="13" width="12.125" style="1" customWidth="1"/>
    <col min="14" max="14" width="8.125" style="1" customWidth="1"/>
    <col min="15" max="15" width="1.5" style="1" customWidth="1"/>
    <col min="16" max="16" width="13.625" style="1" customWidth="1"/>
  </cols>
  <sheetData>
    <row r="1" spans="1:19" s="1" customFormat="1" ht="21" customHeight="1" x14ac:dyDescent="0.15">
      <c r="D1" s="179"/>
      <c r="E1" s="179"/>
      <c r="F1" s="179"/>
      <c r="G1" s="179"/>
      <c r="H1" s="339" t="s">
        <v>233</v>
      </c>
      <c r="I1" s="339"/>
      <c r="J1" s="339"/>
      <c r="K1" s="339"/>
      <c r="L1" s="339"/>
      <c r="M1" s="339"/>
      <c r="N1" s="179"/>
      <c r="O1" s="179"/>
      <c r="P1" s="98"/>
    </row>
    <row r="2" spans="1:19" s="1" customFormat="1" ht="11.25" customHeight="1" x14ac:dyDescent="0.15">
      <c r="D2" s="2"/>
      <c r="E2" s="395"/>
      <c r="F2" s="395"/>
      <c r="G2" s="395"/>
      <c r="I2" s="88"/>
      <c r="P2" s="98"/>
    </row>
    <row r="3" spans="1:19" s="1" customFormat="1" ht="13.5" customHeight="1" x14ac:dyDescent="0.15">
      <c r="C3" s="333" t="s">
        <v>200</v>
      </c>
      <c r="D3" s="333"/>
      <c r="E3" s="396" t="s">
        <v>37</v>
      </c>
      <c r="F3" s="396"/>
      <c r="G3" s="396"/>
      <c r="H3" s="396"/>
      <c r="I3" s="396"/>
      <c r="M3" s="4"/>
      <c r="N3" s="397"/>
      <c r="O3" s="397"/>
      <c r="P3" s="397"/>
    </row>
    <row r="4" spans="1:19" s="1" customFormat="1" ht="6.75" customHeight="1" x14ac:dyDescent="0.15">
      <c r="I4" s="88"/>
    </row>
    <row r="5" spans="1:19" x14ac:dyDescent="0.15">
      <c r="A5" s="386"/>
      <c r="B5" s="387" t="s">
        <v>12</v>
      </c>
      <c r="C5" s="388"/>
      <c r="D5" s="388"/>
      <c r="E5" s="388"/>
      <c r="F5" s="388"/>
      <c r="G5" s="388"/>
      <c r="H5" s="371" t="s">
        <v>3</v>
      </c>
      <c r="I5" s="391" t="s">
        <v>7</v>
      </c>
      <c r="J5" s="398" t="s">
        <v>8</v>
      </c>
      <c r="K5" s="340" t="s">
        <v>10</v>
      </c>
      <c r="L5" s="342"/>
      <c r="M5" s="341"/>
      <c r="N5" s="342" t="s">
        <v>74</v>
      </c>
      <c r="O5" s="342"/>
      <c r="P5" s="341"/>
    </row>
    <row r="6" spans="1:19" x14ac:dyDescent="0.15">
      <c r="A6" s="386"/>
      <c r="B6" s="389"/>
      <c r="C6" s="390"/>
      <c r="D6" s="390"/>
      <c r="E6" s="390"/>
      <c r="F6" s="390"/>
      <c r="G6" s="390"/>
      <c r="H6" s="373"/>
      <c r="I6" s="392"/>
      <c r="J6" s="399"/>
      <c r="K6" s="116" t="s">
        <v>201</v>
      </c>
      <c r="L6" s="346" t="s">
        <v>9</v>
      </c>
      <c r="M6" s="346"/>
      <c r="N6" s="56" t="s">
        <v>201</v>
      </c>
      <c r="O6" s="340" t="s">
        <v>9</v>
      </c>
      <c r="P6" s="341"/>
    </row>
    <row r="7" spans="1:19" ht="20.100000000000001" customHeight="1" x14ac:dyDescent="0.15">
      <c r="B7" s="347" t="s">
        <v>303</v>
      </c>
      <c r="C7" s="348"/>
      <c r="D7" s="348"/>
      <c r="E7" s="348"/>
      <c r="F7" s="348"/>
      <c r="G7" s="349"/>
      <c r="H7" s="16"/>
      <c r="I7" s="93"/>
      <c r="J7" s="219" t="s">
        <v>63</v>
      </c>
      <c r="K7" s="256">
        <f>TRUNC(R38*R7,-1)</f>
        <v>2210</v>
      </c>
      <c r="L7" s="48"/>
      <c r="M7" s="211">
        <f>SUM(I7*K7)</f>
        <v>0</v>
      </c>
      <c r="N7" s="259">
        <f>TRUNC(S38*S7,-1)</f>
        <v>2210</v>
      </c>
      <c r="O7" s="93"/>
      <c r="P7" s="211">
        <f>SUM(I7*N7)</f>
        <v>0</v>
      </c>
      <c r="R7">
        <v>0.123</v>
      </c>
      <c r="S7">
        <f>R7</f>
        <v>0.123</v>
      </c>
    </row>
    <row r="8" spans="1:19" ht="20.100000000000001" customHeight="1" x14ac:dyDescent="0.15">
      <c r="B8" s="329" t="s">
        <v>137</v>
      </c>
      <c r="C8" s="330"/>
      <c r="D8" s="330"/>
      <c r="E8" s="330"/>
      <c r="F8" s="330"/>
      <c r="G8" s="331"/>
      <c r="H8" s="18"/>
      <c r="I8" s="91"/>
      <c r="J8" s="222" t="s">
        <v>19</v>
      </c>
      <c r="K8" s="257">
        <f>TRUNC(R38*R8,-1)</f>
        <v>370</v>
      </c>
      <c r="L8" s="46"/>
      <c r="M8" s="212">
        <f t="shared" ref="M8:M34" si="0">SUM(I8*K8)</f>
        <v>0</v>
      </c>
      <c r="N8" s="260">
        <f>TRUNC(S38*S8,-1)</f>
        <v>370</v>
      </c>
      <c r="O8" s="91"/>
      <c r="P8" s="212">
        <f t="shared" ref="P8:P37" si="1">SUM(I8*N8)</f>
        <v>0</v>
      </c>
      <c r="R8">
        <v>2.1000000000000001E-2</v>
      </c>
      <c r="S8">
        <f t="shared" ref="S8:S34" si="2">R8</f>
        <v>2.1000000000000001E-2</v>
      </c>
    </row>
    <row r="9" spans="1:19" ht="20.100000000000001" customHeight="1" x14ac:dyDescent="0.15">
      <c r="B9" s="329" t="s">
        <v>215</v>
      </c>
      <c r="C9" s="330"/>
      <c r="D9" s="330"/>
      <c r="E9" s="330"/>
      <c r="F9" s="330"/>
      <c r="G9" s="331"/>
      <c r="H9" s="18"/>
      <c r="I9" s="91"/>
      <c r="J9" s="222" t="s">
        <v>19</v>
      </c>
      <c r="K9" s="210">
        <f>TRUNC(R38*R9,-1)</f>
        <v>250</v>
      </c>
      <c r="L9" s="46"/>
      <c r="M9" s="212">
        <f t="shared" si="0"/>
        <v>0</v>
      </c>
      <c r="N9" s="243">
        <f>TRUNC(S38*S9,-1)</f>
        <v>250</v>
      </c>
      <c r="O9" s="91"/>
      <c r="P9" s="212">
        <f t="shared" si="1"/>
        <v>0</v>
      </c>
      <c r="R9">
        <v>1.4E-2</v>
      </c>
      <c r="S9">
        <f t="shared" si="2"/>
        <v>1.4E-2</v>
      </c>
    </row>
    <row r="10" spans="1:19" ht="20.100000000000001" customHeight="1" x14ac:dyDescent="0.15">
      <c r="B10" s="329" t="s">
        <v>57</v>
      </c>
      <c r="C10" s="330"/>
      <c r="D10" s="330"/>
      <c r="E10" s="330"/>
      <c r="F10" s="330"/>
      <c r="G10" s="331"/>
      <c r="H10" s="18"/>
      <c r="I10" s="91"/>
      <c r="J10" s="222" t="s">
        <v>63</v>
      </c>
      <c r="K10" s="210">
        <f>TRUNC(R38*R10,-1)</f>
        <v>250</v>
      </c>
      <c r="L10" s="46"/>
      <c r="M10" s="212">
        <f t="shared" si="0"/>
        <v>0</v>
      </c>
      <c r="N10" s="243">
        <f>TRUNC(S38*S10,-1)</f>
        <v>250</v>
      </c>
      <c r="O10" s="91"/>
      <c r="P10" s="212">
        <f t="shared" si="1"/>
        <v>0</v>
      </c>
      <c r="R10">
        <v>1.4E-2</v>
      </c>
      <c r="S10">
        <f t="shared" si="2"/>
        <v>1.4E-2</v>
      </c>
    </row>
    <row r="11" spans="1:19" ht="20.100000000000001" customHeight="1" x14ac:dyDescent="0.15">
      <c r="B11" s="329" t="s">
        <v>58</v>
      </c>
      <c r="C11" s="330"/>
      <c r="D11" s="330"/>
      <c r="E11" s="330"/>
      <c r="F11" s="330"/>
      <c r="G11" s="331"/>
      <c r="H11" s="18"/>
      <c r="I11" s="91"/>
      <c r="J11" s="222" t="s">
        <v>19</v>
      </c>
      <c r="K11" s="210">
        <f>TRUNC(R38*R11,-1)</f>
        <v>370</v>
      </c>
      <c r="L11" s="46"/>
      <c r="M11" s="212">
        <f t="shared" si="0"/>
        <v>0</v>
      </c>
      <c r="N11" s="243">
        <f>TRUNC(S38*S11,-1)</f>
        <v>370</v>
      </c>
      <c r="O11" s="91"/>
      <c r="P11" s="212">
        <f t="shared" si="1"/>
        <v>0</v>
      </c>
      <c r="R11">
        <v>2.1000000000000001E-2</v>
      </c>
      <c r="S11">
        <f t="shared" si="2"/>
        <v>2.1000000000000001E-2</v>
      </c>
    </row>
    <row r="12" spans="1:19" ht="20.100000000000001" customHeight="1" x14ac:dyDescent="0.15">
      <c r="B12" s="329" t="s">
        <v>216</v>
      </c>
      <c r="C12" s="330"/>
      <c r="D12" s="330"/>
      <c r="E12" s="330"/>
      <c r="F12" s="330"/>
      <c r="G12" s="331"/>
      <c r="H12" s="18"/>
      <c r="I12" s="91"/>
      <c r="J12" s="222" t="s">
        <v>19</v>
      </c>
      <c r="K12" s="258">
        <f>TRUNC(R38*R12,-1)</f>
        <v>250</v>
      </c>
      <c r="L12" s="46"/>
      <c r="M12" s="212">
        <f t="shared" si="0"/>
        <v>0</v>
      </c>
      <c r="N12" s="243">
        <f>TRUNC(S38*S12,-1)</f>
        <v>250</v>
      </c>
      <c r="O12" s="91"/>
      <c r="P12" s="212">
        <f t="shared" si="1"/>
        <v>0</v>
      </c>
      <c r="R12">
        <v>1.4E-2</v>
      </c>
      <c r="S12">
        <f t="shared" si="2"/>
        <v>1.4E-2</v>
      </c>
    </row>
    <row r="13" spans="1:19" ht="20.100000000000001" customHeight="1" x14ac:dyDescent="0.15">
      <c r="B13" s="329" t="s">
        <v>138</v>
      </c>
      <c r="C13" s="330"/>
      <c r="D13" s="330"/>
      <c r="E13" s="330"/>
      <c r="F13" s="330"/>
      <c r="G13" s="331"/>
      <c r="H13" s="18"/>
      <c r="I13" s="91"/>
      <c r="J13" s="222" t="s">
        <v>16</v>
      </c>
      <c r="K13" s="210">
        <f>TRUNC(R38*R13,-1)</f>
        <v>250</v>
      </c>
      <c r="L13" s="46"/>
      <c r="M13" s="212">
        <f t="shared" si="0"/>
        <v>0</v>
      </c>
      <c r="N13" s="243">
        <f>TRUNC(S38*S13,-1)</f>
        <v>250</v>
      </c>
      <c r="O13" s="91"/>
      <c r="P13" s="212">
        <f t="shared" si="1"/>
        <v>0</v>
      </c>
      <c r="R13">
        <v>1.4E-2</v>
      </c>
      <c r="S13">
        <f t="shared" si="2"/>
        <v>1.4E-2</v>
      </c>
    </row>
    <row r="14" spans="1:19" ht="20.100000000000001" customHeight="1" x14ac:dyDescent="0.15">
      <c r="B14" s="329" t="s">
        <v>139</v>
      </c>
      <c r="C14" s="330"/>
      <c r="D14" s="330"/>
      <c r="E14" s="330"/>
      <c r="F14" s="330"/>
      <c r="G14" s="331"/>
      <c r="H14" s="18"/>
      <c r="I14" s="91"/>
      <c r="J14" s="222" t="s">
        <v>19</v>
      </c>
      <c r="K14" s="210">
        <f>TRUNC(R38*R14,-1)</f>
        <v>120</v>
      </c>
      <c r="L14" s="46"/>
      <c r="M14" s="212">
        <f t="shared" si="0"/>
        <v>0</v>
      </c>
      <c r="N14" s="243">
        <f>TRUNC(S38*S14,-1)</f>
        <v>120</v>
      </c>
      <c r="O14" s="91"/>
      <c r="P14" s="212">
        <f t="shared" si="1"/>
        <v>0</v>
      </c>
      <c r="R14">
        <v>7.0000000000000001E-3</v>
      </c>
      <c r="S14">
        <f t="shared" si="2"/>
        <v>7.0000000000000001E-3</v>
      </c>
    </row>
    <row r="15" spans="1:19" ht="20.100000000000001" customHeight="1" x14ac:dyDescent="0.15">
      <c r="B15" s="329" t="s">
        <v>140</v>
      </c>
      <c r="C15" s="330"/>
      <c r="D15" s="330"/>
      <c r="E15" s="330"/>
      <c r="F15" s="330"/>
      <c r="G15" s="331"/>
      <c r="H15" s="18"/>
      <c r="I15" s="91"/>
      <c r="J15" s="222" t="s">
        <v>19</v>
      </c>
      <c r="K15" s="210">
        <f>TRUNC(R38*R15,-1)</f>
        <v>120</v>
      </c>
      <c r="L15" s="46"/>
      <c r="M15" s="212">
        <f t="shared" si="0"/>
        <v>0</v>
      </c>
      <c r="N15" s="243">
        <f>TRUNC(S38*S15,-1)</f>
        <v>120</v>
      </c>
      <c r="O15" s="91"/>
      <c r="P15" s="212">
        <f t="shared" si="1"/>
        <v>0</v>
      </c>
      <c r="R15">
        <v>7.0000000000000001E-3</v>
      </c>
      <c r="S15">
        <f t="shared" si="2"/>
        <v>7.0000000000000001E-3</v>
      </c>
    </row>
    <row r="16" spans="1:19" ht="20.100000000000001" customHeight="1" x14ac:dyDescent="0.15">
      <c r="B16" s="329" t="s">
        <v>217</v>
      </c>
      <c r="C16" s="330"/>
      <c r="D16" s="330"/>
      <c r="E16" s="330"/>
      <c r="F16" s="330"/>
      <c r="G16" s="331"/>
      <c r="H16" s="18"/>
      <c r="I16" s="91"/>
      <c r="J16" s="222" t="s">
        <v>95</v>
      </c>
      <c r="K16" s="210">
        <f>TRUNC(IF(I16&lt;=5,R38*R16,R38*(R16+S16*(I16-5))),-1)</f>
        <v>1220</v>
      </c>
      <c r="L16" s="46"/>
      <c r="M16" s="212">
        <f t="shared" si="0"/>
        <v>0</v>
      </c>
      <c r="N16" s="243">
        <f>TRUNC(IF(I16&lt;=5,S38*R16,S38*(R16+S16*(I16-5))),-1)</f>
        <v>1220</v>
      </c>
      <c r="O16" s="91"/>
      <c r="P16" s="212">
        <f t="shared" si="1"/>
        <v>0</v>
      </c>
      <c r="R16">
        <v>6.8000000000000005E-2</v>
      </c>
      <c r="S16">
        <f t="shared" si="2"/>
        <v>6.8000000000000005E-2</v>
      </c>
    </row>
    <row r="17" spans="2:19" ht="20.100000000000001" customHeight="1" x14ac:dyDescent="0.15">
      <c r="B17" s="329" t="s">
        <v>59</v>
      </c>
      <c r="C17" s="330"/>
      <c r="D17" s="330"/>
      <c r="E17" s="330"/>
      <c r="F17" s="330"/>
      <c r="G17" s="331"/>
      <c r="H17" s="18"/>
      <c r="I17" s="91"/>
      <c r="J17" s="222" t="s">
        <v>14</v>
      </c>
      <c r="K17" s="210">
        <f>TRUNC(R38*R17,-1)</f>
        <v>1220</v>
      </c>
      <c r="L17" s="46"/>
      <c r="M17" s="212">
        <f t="shared" si="0"/>
        <v>0</v>
      </c>
      <c r="N17" s="243">
        <f>TRUNC(S38*S17,-1)</f>
        <v>1220</v>
      </c>
      <c r="O17" s="91"/>
      <c r="P17" s="212">
        <f t="shared" si="1"/>
        <v>0</v>
      </c>
      <c r="R17">
        <v>6.8000000000000005E-2</v>
      </c>
      <c r="S17">
        <f t="shared" si="2"/>
        <v>6.8000000000000005E-2</v>
      </c>
    </row>
    <row r="18" spans="2:19" ht="20.100000000000001" customHeight="1" x14ac:dyDescent="0.15">
      <c r="B18" s="329" t="s">
        <v>155</v>
      </c>
      <c r="C18" s="330"/>
      <c r="D18" s="330"/>
      <c r="E18" s="330"/>
      <c r="F18" s="330"/>
      <c r="G18" s="331"/>
      <c r="H18" s="18"/>
      <c r="I18" s="91"/>
      <c r="J18" s="222" t="s">
        <v>19</v>
      </c>
      <c r="K18" s="210">
        <f>TRUNC(R38*R18,-1)</f>
        <v>990</v>
      </c>
      <c r="L18" s="46"/>
      <c r="M18" s="212">
        <f t="shared" si="0"/>
        <v>0</v>
      </c>
      <c r="N18" s="243">
        <f>TRUNC(S38*S18,-1)</f>
        <v>990</v>
      </c>
      <c r="O18" s="91"/>
      <c r="P18" s="212">
        <f t="shared" si="1"/>
        <v>0</v>
      </c>
      <c r="R18">
        <v>5.5E-2</v>
      </c>
      <c r="S18">
        <f t="shared" si="2"/>
        <v>5.5E-2</v>
      </c>
    </row>
    <row r="19" spans="2:19" ht="20.100000000000001" customHeight="1" x14ac:dyDescent="0.15">
      <c r="B19" s="329" t="s">
        <v>60</v>
      </c>
      <c r="C19" s="330"/>
      <c r="D19" s="330"/>
      <c r="E19" s="330"/>
      <c r="F19" s="330"/>
      <c r="G19" s="331"/>
      <c r="H19" s="18"/>
      <c r="I19" s="91"/>
      <c r="J19" s="222" t="s">
        <v>31</v>
      </c>
      <c r="K19" s="210">
        <f>TRUNC(R38*R19,-1)</f>
        <v>1220</v>
      </c>
      <c r="L19" s="46"/>
      <c r="M19" s="212">
        <f t="shared" si="0"/>
        <v>0</v>
      </c>
      <c r="N19" s="243">
        <f>TRUNC(S38*S19,-1)</f>
        <v>1220</v>
      </c>
      <c r="O19" s="91"/>
      <c r="P19" s="212">
        <f t="shared" si="1"/>
        <v>0</v>
      </c>
      <c r="R19">
        <v>6.8000000000000005E-2</v>
      </c>
      <c r="S19">
        <f t="shared" si="2"/>
        <v>6.8000000000000005E-2</v>
      </c>
    </row>
    <row r="20" spans="2:19" ht="20.100000000000001" customHeight="1" x14ac:dyDescent="0.15">
      <c r="B20" s="329" t="s">
        <v>61</v>
      </c>
      <c r="C20" s="330"/>
      <c r="D20" s="330"/>
      <c r="E20" s="330"/>
      <c r="F20" s="330"/>
      <c r="G20" s="331"/>
      <c r="H20" s="18"/>
      <c r="I20" s="91"/>
      <c r="J20" s="222" t="s">
        <v>19</v>
      </c>
      <c r="K20" s="210">
        <f>TRUNC(R38*R20,-1)</f>
        <v>770</v>
      </c>
      <c r="L20" s="46"/>
      <c r="M20" s="212">
        <f t="shared" si="0"/>
        <v>0</v>
      </c>
      <c r="N20" s="243">
        <f>TRUNC(S38*S20,-1)</f>
        <v>770</v>
      </c>
      <c r="O20" s="91"/>
      <c r="P20" s="212">
        <f t="shared" si="1"/>
        <v>0</v>
      </c>
      <c r="R20">
        <v>4.2999999999999997E-2</v>
      </c>
      <c r="S20">
        <f t="shared" si="2"/>
        <v>4.2999999999999997E-2</v>
      </c>
    </row>
    <row r="21" spans="2:19" ht="20.100000000000001" customHeight="1" x14ac:dyDescent="0.15">
      <c r="B21" s="329" t="s">
        <v>62</v>
      </c>
      <c r="C21" s="330"/>
      <c r="D21" s="330"/>
      <c r="E21" s="330"/>
      <c r="F21" s="330"/>
      <c r="G21" s="331"/>
      <c r="H21" s="18"/>
      <c r="I21" s="91"/>
      <c r="J21" s="222" t="s">
        <v>19</v>
      </c>
      <c r="K21" s="210">
        <f>TRUNC(R38*R21,-1)</f>
        <v>1830</v>
      </c>
      <c r="L21" s="46"/>
      <c r="M21" s="212">
        <f t="shared" si="0"/>
        <v>0</v>
      </c>
      <c r="N21" s="243">
        <f>TRUNC(S38*S21,-1)</f>
        <v>1830</v>
      </c>
      <c r="O21" s="91"/>
      <c r="P21" s="212">
        <f t="shared" si="1"/>
        <v>0</v>
      </c>
      <c r="R21">
        <v>0.10199999999999999</v>
      </c>
      <c r="S21">
        <f t="shared" si="2"/>
        <v>0.10199999999999999</v>
      </c>
    </row>
    <row r="22" spans="2:19" ht="20.100000000000001" customHeight="1" x14ac:dyDescent="0.15">
      <c r="B22" s="329" t="s">
        <v>142</v>
      </c>
      <c r="C22" s="330"/>
      <c r="D22" s="330"/>
      <c r="E22" s="330"/>
      <c r="F22" s="330"/>
      <c r="G22" s="331"/>
      <c r="H22" s="18"/>
      <c r="I22" s="91"/>
      <c r="J22" s="222" t="s">
        <v>19</v>
      </c>
      <c r="K22" s="210">
        <f>TRUNC(R38*R22,-1)</f>
        <v>250</v>
      </c>
      <c r="L22" s="46"/>
      <c r="M22" s="212">
        <f t="shared" si="0"/>
        <v>0</v>
      </c>
      <c r="N22" s="243">
        <f>TRUNC(S38*S22,-1)</f>
        <v>250</v>
      </c>
      <c r="O22" s="91"/>
      <c r="P22" s="212">
        <f t="shared" si="1"/>
        <v>0</v>
      </c>
      <c r="R22">
        <v>1.4E-2</v>
      </c>
      <c r="S22">
        <f t="shared" si="2"/>
        <v>1.4E-2</v>
      </c>
    </row>
    <row r="23" spans="2:19" ht="20.100000000000001" customHeight="1" x14ac:dyDescent="0.15">
      <c r="B23" s="329" t="s">
        <v>143</v>
      </c>
      <c r="C23" s="330"/>
      <c r="D23" s="330"/>
      <c r="E23" s="330"/>
      <c r="F23" s="330"/>
      <c r="G23" s="331"/>
      <c r="H23" s="18"/>
      <c r="I23" s="91"/>
      <c r="J23" s="222" t="s">
        <v>16</v>
      </c>
      <c r="K23" s="210">
        <f>TRUNC(R38*R23,-1)</f>
        <v>250</v>
      </c>
      <c r="L23" s="46"/>
      <c r="M23" s="212">
        <f t="shared" si="0"/>
        <v>0</v>
      </c>
      <c r="N23" s="243">
        <f>TRUNC(S38*S23,-1)</f>
        <v>250</v>
      </c>
      <c r="O23" s="91"/>
      <c r="P23" s="212">
        <f t="shared" si="1"/>
        <v>0</v>
      </c>
      <c r="R23">
        <v>1.4E-2</v>
      </c>
      <c r="S23">
        <f t="shared" si="2"/>
        <v>1.4E-2</v>
      </c>
    </row>
    <row r="24" spans="2:19" ht="20.100000000000001" customHeight="1" x14ac:dyDescent="0.15">
      <c r="B24" s="329" t="s">
        <v>144</v>
      </c>
      <c r="C24" s="330"/>
      <c r="D24" s="330"/>
      <c r="E24" s="330"/>
      <c r="F24" s="330"/>
      <c r="G24" s="331"/>
      <c r="H24" s="18"/>
      <c r="I24" s="91"/>
      <c r="J24" s="222" t="s">
        <v>16</v>
      </c>
      <c r="K24" s="210">
        <f>TRUNC(R38*R24,-1)</f>
        <v>250</v>
      </c>
      <c r="L24" s="46"/>
      <c r="M24" s="212">
        <f t="shared" si="0"/>
        <v>0</v>
      </c>
      <c r="N24" s="243">
        <f>TRUNC(S38*S24,-1)</f>
        <v>250</v>
      </c>
      <c r="O24" s="91"/>
      <c r="P24" s="212">
        <f t="shared" si="1"/>
        <v>0</v>
      </c>
      <c r="R24">
        <v>1.4E-2</v>
      </c>
      <c r="S24">
        <f t="shared" si="2"/>
        <v>1.4E-2</v>
      </c>
    </row>
    <row r="25" spans="2:19" ht="20.100000000000001" customHeight="1" x14ac:dyDescent="0.15">
      <c r="B25" s="329" t="s">
        <v>76</v>
      </c>
      <c r="C25" s="330"/>
      <c r="D25" s="330"/>
      <c r="E25" s="330"/>
      <c r="F25" s="330"/>
      <c r="G25" s="331"/>
      <c r="H25" s="18"/>
      <c r="I25" s="91"/>
      <c r="J25" s="222" t="s">
        <v>19</v>
      </c>
      <c r="K25" s="210">
        <f>TRUNC(R38*R25,-1)</f>
        <v>430</v>
      </c>
      <c r="L25" s="46"/>
      <c r="M25" s="212">
        <f t="shared" si="0"/>
        <v>0</v>
      </c>
      <c r="N25" s="243">
        <f>TRUNC(S38*S25,-1)</f>
        <v>430</v>
      </c>
      <c r="O25" s="91"/>
      <c r="P25" s="212">
        <f t="shared" si="1"/>
        <v>0</v>
      </c>
      <c r="R25">
        <v>2.4E-2</v>
      </c>
      <c r="S25">
        <f t="shared" si="2"/>
        <v>2.4E-2</v>
      </c>
    </row>
    <row r="26" spans="2:19" ht="20.100000000000001" customHeight="1" x14ac:dyDescent="0.15">
      <c r="B26" s="329" t="s">
        <v>145</v>
      </c>
      <c r="C26" s="330"/>
      <c r="D26" s="330"/>
      <c r="E26" s="330"/>
      <c r="F26" s="330"/>
      <c r="G26" s="331"/>
      <c r="H26" s="18"/>
      <c r="I26" s="91"/>
      <c r="J26" s="222" t="s">
        <v>19</v>
      </c>
      <c r="K26" s="210">
        <f>TRUNC(R38*R26,-1)</f>
        <v>790</v>
      </c>
      <c r="L26" s="46"/>
      <c r="M26" s="212">
        <f t="shared" si="0"/>
        <v>0</v>
      </c>
      <c r="N26" s="243">
        <f>TRUNC(S38*S26,-1)</f>
        <v>790</v>
      </c>
      <c r="O26" s="91"/>
      <c r="P26" s="212">
        <f t="shared" si="1"/>
        <v>0</v>
      </c>
      <c r="R26">
        <v>4.3999999999999997E-2</v>
      </c>
      <c r="S26">
        <f t="shared" si="2"/>
        <v>4.3999999999999997E-2</v>
      </c>
    </row>
    <row r="27" spans="2:19" ht="20.100000000000001" customHeight="1" x14ac:dyDescent="0.15">
      <c r="B27" s="329" t="s">
        <v>146</v>
      </c>
      <c r="C27" s="330"/>
      <c r="D27" s="330"/>
      <c r="E27" s="330"/>
      <c r="F27" s="330"/>
      <c r="G27" s="331"/>
      <c r="H27" s="18"/>
      <c r="I27" s="91"/>
      <c r="J27" s="222" t="s">
        <v>19</v>
      </c>
      <c r="K27" s="210">
        <f>TRUNC(R38*R27,-1)</f>
        <v>120</v>
      </c>
      <c r="L27" s="46"/>
      <c r="M27" s="212">
        <f t="shared" si="0"/>
        <v>0</v>
      </c>
      <c r="N27" s="243">
        <f>TRUNC(S38*S27,-1)</f>
        <v>120</v>
      </c>
      <c r="O27" s="91"/>
      <c r="P27" s="212">
        <f t="shared" si="1"/>
        <v>0</v>
      </c>
      <c r="R27">
        <v>7.0000000000000001E-3</v>
      </c>
      <c r="S27">
        <f t="shared" si="2"/>
        <v>7.0000000000000001E-3</v>
      </c>
    </row>
    <row r="28" spans="2:19" ht="20.100000000000001" customHeight="1" x14ac:dyDescent="0.15">
      <c r="B28" s="329" t="s">
        <v>147</v>
      </c>
      <c r="C28" s="330"/>
      <c r="D28" s="330"/>
      <c r="E28" s="330"/>
      <c r="F28" s="330"/>
      <c r="G28" s="331"/>
      <c r="H28" s="18"/>
      <c r="I28" s="91"/>
      <c r="J28" s="222" t="s">
        <v>19</v>
      </c>
      <c r="K28" s="210">
        <f>TRUNC(R38*R28,-1)</f>
        <v>230</v>
      </c>
      <c r="L28" s="46"/>
      <c r="M28" s="212">
        <f t="shared" si="0"/>
        <v>0</v>
      </c>
      <c r="N28" s="243">
        <f>TRUNC(S38*S28,-1)</f>
        <v>230</v>
      </c>
      <c r="O28" s="91"/>
      <c r="P28" s="212">
        <f t="shared" si="1"/>
        <v>0</v>
      </c>
      <c r="R28">
        <v>1.2999999999999999E-2</v>
      </c>
      <c r="S28">
        <f t="shared" si="2"/>
        <v>1.2999999999999999E-2</v>
      </c>
    </row>
    <row r="29" spans="2:19" ht="20.100000000000001" customHeight="1" x14ac:dyDescent="0.15">
      <c r="B29" s="329" t="s">
        <v>148</v>
      </c>
      <c r="C29" s="330"/>
      <c r="D29" s="330"/>
      <c r="E29" s="330"/>
      <c r="F29" s="330"/>
      <c r="G29" s="331"/>
      <c r="H29" s="18"/>
      <c r="I29" s="91"/>
      <c r="J29" s="222" t="s">
        <v>16</v>
      </c>
      <c r="K29" s="210">
        <f>TRUNC(R38*R29,-1)</f>
        <v>2660</v>
      </c>
      <c r="L29" s="46"/>
      <c r="M29" s="212">
        <f t="shared" si="0"/>
        <v>0</v>
      </c>
      <c r="N29" s="243">
        <f>TRUNC(S38*S29,-1)</f>
        <v>2660</v>
      </c>
      <c r="O29" s="91"/>
      <c r="P29" s="212">
        <f t="shared" si="1"/>
        <v>0</v>
      </c>
      <c r="R29">
        <v>0.14799999999999999</v>
      </c>
      <c r="S29">
        <f t="shared" si="2"/>
        <v>0.14799999999999999</v>
      </c>
    </row>
    <row r="30" spans="2:19" ht="20.100000000000001" customHeight="1" x14ac:dyDescent="0.15">
      <c r="B30" s="329" t="s">
        <v>159</v>
      </c>
      <c r="C30" s="330"/>
      <c r="D30" s="330"/>
      <c r="E30" s="330"/>
      <c r="F30" s="330"/>
      <c r="G30" s="331"/>
      <c r="H30" s="18"/>
      <c r="I30" s="91"/>
      <c r="J30" s="222" t="s">
        <v>19</v>
      </c>
      <c r="K30" s="210">
        <f>TRUNC(R38*R30,-1)</f>
        <v>30</v>
      </c>
      <c r="L30" s="46"/>
      <c r="M30" s="212">
        <f t="shared" si="0"/>
        <v>0</v>
      </c>
      <c r="N30" s="243">
        <f>TRUNC(S38*S30,-1)</f>
        <v>30</v>
      </c>
      <c r="O30" s="91"/>
      <c r="P30" s="212">
        <f t="shared" si="1"/>
        <v>0</v>
      </c>
      <c r="R30">
        <v>2E-3</v>
      </c>
      <c r="S30">
        <f t="shared" si="2"/>
        <v>2E-3</v>
      </c>
    </row>
    <row r="31" spans="2:19" ht="20.100000000000001" customHeight="1" x14ac:dyDescent="0.15">
      <c r="B31" s="329" t="s">
        <v>150</v>
      </c>
      <c r="C31" s="330"/>
      <c r="D31" s="330"/>
      <c r="E31" s="330"/>
      <c r="F31" s="330"/>
      <c r="G31" s="331"/>
      <c r="H31" s="18"/>
      <c r="I31" s="91"/>
      <c r="J31" s="222" t="s">
        <v>31</v>
      </c>
      <c r="K31" s="210">
        <f>TRUNC(R38*R31,-1)</f>
        <v>1830</v>
      </c>
      <c r="L31" s="46"/>
      <c r="M31" s="212">
        <f t="shared" si="0"/>
        <v>0</v>
      </c>
      <c r="N31" s="243">
        <f>TRUNC(S38*S31,-1)</f>
        <v>1830</v>
      </c>
      <c r="O31" s="91"/>
      <c r="P31" s="212">
        <f t="shared" si="1"/>
        <v>0</v>
      </c>
      <c r="R31">
        <v>0.10199999999999999</v>
      </c>
      <c r="S31">
        <f t="shared" si="2"/>
        <v>0.10199999999999999</v>
      </c>
    </row>
    <row r="32" spans="2:19" ht="20.100000000000001" customHeight="1" x14ac:dyDescent="0.15">
      <c r="B32" s="329" t="s">
        <v>151</v>
      </c>
      <c r="C32" s="330"/>
      <c r="D32" s="330"/>
      <c r="E32" s="330"/>
      <c r="F32" s="330"/>
      <c r="G32" s="331"/>
      <c r="H32" s="18"/>
      <c r="I32" s="91"/>
      <c r="J32" s="222" t="s">
        <v>16</v>
      </c>
      <c r="K32" s="210">
        <f>TRUNC(R38*R32,-1)</f>
        <v>1350</v>
      </c>
      <c r="L32" s="46"/>
      <c r="M32" s="212">
        <f t="shared" si="0"/>
        <v>0</v>
      </c>
      <c r="N32" s="243">
        <f>TRUNC(S38*S32,-1)</f>
        <v>1350</v>
      </c>
      <c r="O32" s="91"/>
      <c r="P32" s="212">
        <f t="shared" si="1"/>
        <v>0</v>
      </c>
      <c r="R32">
        <v>7.4999999999999997E-2</v>
      </c>
      <c r="S32">
        <f t="shared" si="2"/>
        <v>7.4999999999999997E-2</v>
      </c>
    </row>
    <row r="33" spans="1:19" ht="20.100000000000001" customHeight="1" x14ac:dyDescent="0.15">
      <c r="B33" s="329" t="s">
        <v>152</v>
      </c>
      <c r="C33" s="330"/>
      <c r="D33" s="330"/>
      <c r="E33" s="330"/>
      <c r="F33" s="330"/>
      <c r="G33" s="331"/>
      <c r="H33" s="18"/>
      <c r="I33" s="91"/>
      <c r="J33" s="222" t="s">
        <v>13</v>
      </c>
      <c r="K33" s="210">
        <f>TRUNC(R38*R33,-1)</f>
        <v>2570</v>
      </c>
      <c r="L33" s="46"/>
      <c r="M33" s="212">
        <f t="shared" si="0"/>
        <v>0</v>
      </c>
      <c r="N33" s="243">
        <f>TRUNC(S38*S33,-1)</f>
        <v>2570</v>
      </c>
      <c r="O33" s="91"/>
      <c r="P33" s="212">
        <f t="shared" si="1"/>
        <v>0</v>
      </c>
      <c r="R33">
        <v>0.14299999999999999</v>
      </c>
      <c r="S33">
        <f t="shared" si="2"/>
        <v>0.14299999999999999</v>
      </c>
    </row>
    <row r="34" spans="1:19" ht="20.100000000000001" customHeight="1" x14ac:dyDescent="0.15">
      <c r="B34" s="329" t="s">
        <v>29</v>
      </c>
      <c r="C34" s="330"/>
      <c r="D34" s="330"/>
      <c r="E34" s="330"/>
      <c r="F34" s="330"/>
      <c r="G34" s="331"/>
      <c r="H34" s="18"/>
      <c r="I34" s="91"/>
      <c r="J34" s="222" t="s">
        <v>13</v>
      </c>
      <c r="K34" s="210">
        <f>TRUNC(R38*R34,-1)</f>
        <v>640</v>
      </c>
      <c r="L34" s="46"/>
      <c r="M34" s="212">
        <f t="shared" si="0"/>
        <v>0</v>
      </c>
      <c r="N34" s="243">
        <f>TRUNC(S38*S34,-1)</f>
        <v>640</v>
      </c>
      <c r="O34" s="91"/>
      <c r="P34" s="212">
        <f t="shared" si="1"/>
        <v>0</v>
      </c>
      <c r="R34">
        <v>3.5999999999999997E-2</v>
      </c>
      <c r="S34">
        <f t="shared" si="2"/>
        <v>3.5999999999999997E-2</v>
      </c>
    </row>
    <row r="35" spans="1:19" ht="20.100000000000001" customHeight="1" x14ac:dyDescent="0.15">
      <c r="B35" s="329" t="s">
        <v>24</v>
      </c>
      <c r="C35" s="330"/>
      <c r="D35" s="330"/>
      <c r="E35" s="330"/>
      <c r="F35" s="330"/>
      <c r="G35" s="331"/>
      <c r="H35" s="18"/>
      <c r="I35" s="91"/>
      <c r="J35" s="222" t="s">
        <v>13</v>
      </c>
      <c r="K35" s="210"/>
      <c r="L35" s="46"/>
      <c r="M35" s="212"/>
      <c r="N35" s="214">
        <f>TRUNC(S38*S35,-1)</f>
        <v>1800</v>
      </c>
      <c r="O35" s="91"/>
      <c r="P35" s="212">
        <f t="shared" si="1"/>
        <v>0</v>
      </c>
      <c r="S35">
        <v>0.1</v>
      </c>
    </row>
    <row r="36" spans="1:19" ht="20.100000000000001" customHeight="1" x14ac:dyDescent="0.15">
      <c r="B36" s="329" t="s">
        <v>153</v>
      </c>
      <c r="C36" s="330"/>
      <c r="D36" s="330"/>
      <c r="E36" s="330"/>
      <c r="F36" s="330"/>
      <c r="G36" s="331"/>
      <c r="H36" s="18"/>
      <c r="I36" s="91"/>
      <c r="J36" s="222" t="s">
        <v>13</v>
      </c>
      <c r="K36" s="210"/>
      <c r="L36" s="46"/>
      <c r="M36" s="212"/>
      <c r="N36" s="214">
        <f>TRUNC(S38*S36,-1)</f>
        <v>20160</v>
      </c>
      <c r="O36" s="91"/>
      <c r="P36" s="212">
        <f t="shared" si="1"/>
        <v>0</v>
      </c>
      <c r="S36">
        <v>1.1200000000000001</v>
      </c>
    </row>
    <row r="37" spans="1:19" ht="20.100000000000001" customHeight="1" x14ac:dyDescent="0.15">
      <c r="B37" s="329" t="s">
        <v>154</v>
      </c>
      <c r="C37" s="330"/>
      <c r="D37" s="330"/>
      <c r="E37" s="330"/>
      <c r="F37" s="330"/>
      <c r="G37" s="331"/>
      <c r="H37" s="18"/>
      <c r="I37" s="91"/>
      <c r="J37" s="222" t="s">
        <v>13</v>
      </c>
      <c r="K37" s="210"/>
      <c r="L37" s="46"/>
      <c r="M37" s="212"/>
      <c r="N37" s="214">
        <f>TRUNC(S38*S37,-1)</f>
        <v>22170</v>
      </c>
      <c r="O37" s="91"/>
      <c r="P37" s="212">
        <f t="shared" si="1"/>
        <v>0</v>
      </c>
      <c r="S37">
        <v>1.232</v>
      </c>
    </row>
    <row r="38" spans="1:19" ht="20.100000000000001" customHeight="1" x14ac:dyDescent="0.15">
      <c r="B38" s="384" t="s">
        <v>70</v>
      </c>
      <c r="C38" s="385"/>
      <c r="D38" s="385"/>
      <c r="E38" s="385"/>
      <c r="F38" s="385"/>
      <c r="G38" s="385"/>
      <c r="H38" s="385"/>
      <c r="I38" s="92"/>
      <c r="J38" s="226"/>
      <c r="K38" s="114"/>
      <c r="L38" s="15"/>
      <c r="M38" s="213">
        <f>SUM(M7:M37)</f>
        <v>0</v>
      </c>
      <c r="N38" s="161"/>
      <c r="O38" s="117"/>
      <c r="P38" s="213">
        <f>SUM(P7:P37)</f>
        <v>0</v>
      </c>
      <c r="R38">
        <f>見積総括書!Q17</f>
        <v>18000</v>
      </c>
      <c r="S38">
        <f>R38</f>
        <v>18000</v>
      </c>
    </row>
    <row r="39" spans="1:19" s="69" customFormat="1" ht="20.100000000000001" customHeight="1" x14ac:dyDescent="0.15">
      <c r="A39" s="65"/>
      <c r="B39" s="403" t="s">
        <v>72</v>
      </c>
      <c r="C39" s="404"/>
      <c r="D39" s="404"/>
      <c r="E39" s="404"/>
      <c r="F39" s="404"/>
      <c r="G39" s="404"/>
      <c r="H39" s="160"/>
      <c r="I39" s="155"/>
      <c r="J39" s="254" t="s">
        <v>13</v>
      </c>
      <c r="K39" s="156">
        <f>TRUNC(R38*R39,-1)</f>
        <v>14410</v>
      </c>
      <c r="L39" s="157"/>
      <c r="M39" s="158">
        <f>SUM(I39*K39)</f>
        <v>0</v>
      </c>
      <c r="N39" s="164">
        <f>TRUNC(S38*S39,-1)</f>
        <v>14410</v>
      </c>
      <c r="O39" s="165"/>
      <c r="P39" s="159">
        <f>SUM(I39*N39)</f>
        <v>0</v>
      </c>
      <c r="R39" s="318">
        <v>0.80100000000000005</v>
      </c>
      <c r="S39" s="318">
        <f>R39</f>
        <v>0.80100000000000005</v>
      </c>
    </row>
    <row r="40" spans="1:19" ht="20.100000000000001" customHeight="1" x14ac:dyDescent="0.15">
      <c r="B40" s="329" t="s">
        <v>191</v>
      </c>
      <c r="C40" s="330"/>
      <c r="D40" s="330"/>
      <c r="E40" s="330"/>
      <c r="F40" s="330"/>
      <c r="G40" s="331"/>
      <c r="H40" s="18"/>
      <c r="I40" s="91"/>
      <c r="J40" s="222" t="s">
        <v>13</v>
      </c>
      <c r="K40" s="166">
        <v>0</v>
      </c>
      <c r="L40" s="167"/>
      <c r="M40" s="172">
        <f>SUM(I40*K40)</f>
        <v>0</v>
      </c>
      <c r="N40" s="168">
        <v>0</v>
      </c>
      <c r="O40" s="99"/>
      <c r="P40" s="172">
        <f>SUM(I40*N40)</f>
        <v>0</v>
      </c>
    </row>
    <row r="41" spans="1:19" ht="20.100000000000001" customHeight="1" x14ac:dyDescent="0.15">
      <c r="B41" s="329" t="s">
        <v>192</v>
      </c>
      <c r="C41" s="330"/>
      <c r="D41" s="330"/>
      <c r="E41" s="330"/>
      <c r="F41" s="330"/>
      <c r="G41" s="331"/>
      <c r="H41" s="18"/>
      <c r="I41" s="91"/>
      <c r="J41" s="222" t="s">
        <v>13</v>
      </c>
      <c r="K41" s="166">
        <v>0</v>
      </c>
      <c r="L41" s="167"/>
      <c r="M41" s="172">
        <f>SUM(I41*K41)</f>
        <v>0</v>
      </c>
      <c r="N41" s="168">
        <v>0</v>
      </c>
      <c r="O41" s="99"/>
      <c r="P41" s="172">
        <f>SUM(I41*N41)</f>
        <v>0</v>
      </c>
    </row>
    <row r="42" spans="1:19" ht="20.100000000000001" customHeight="1" x14ac:dyDescent="0.15">
      <c r="B42" s="62" t="s">
        <v>193</v>
      </c>
      <c r="C42" s="63"/>
      <c r="D42" s="63"/>
      <c r="E42" s="63"/>
      <c r="F42" s="63"/>
      <c r="G42" s="64"/>
      <c r="H42" s="30"/>
      <c r="I42" s="91"/>
      <c r="J42" s="255" t="s">
        <v>13</v>
      </c>
      <c r="K42" s="166">
        <v>0</v>
      </c>
      <c r="L42" s="169"/>
      <c r="M42" s="172">
        <f>SUM(I42*K42)</f>
        <v>0</v>
      </c>
      <c r="N42" s="168">
        <v>0</v>
      </c>
      <c r="O42" s="170"/>
      <c r="P42" s="172">
        <f>SUM(I42*N42)</f>
        <v>0</v>
      </c>
    </row>
    <row r="43" spans="1:19" ht="20.100000000000001" customHeight="1" x14ac:dyDescent="0.15">
      <c r="B43" s="329" t="s">
        <v>194</v>
      </c>
      <c r="C43" s="330"/>
      <c r="D43" s="330"/>
      <c r="E43" s="330"/>
      <c r="F43" s="330"/>
      <c r="G43" s="331"/>
      <c r="H43" s="30"/>
      <c r="I43" s="91"/>
      <c r="J43" s="223" t="s">
        <v>13</v>
      </c>
      <c r="K43" s="166">
        <v>0</v>
      </c>
      <c r="L43" s="169"/>
      <c r="M43" s="172">
        <f>SUM(I43*K43)</f>
        <v>0</v>
      </c>
      <c r="N43" s="168">
        <v>0</v>
      </c>
      <c r="O43" s="170"/>
      <c r="P43" s="172">
        <f>SUM(I43*N43)</f>
        <v>0</v>
      </c>
    </row>
    <row r="44" spans="1:19" s="69" customFormat="1" ht="20.100000000000001" customHeight="1" x14ac:dyDescent="0.15">
      <c r="A44" s="65"/>
      <c r="B44" s="405" t="s">
        <v>73</v>
      </c>
      <c r="C44" s="406"/>
      <c r="D44" s="406"/>
      <c r="E44" s="406"/>
      <c r="F44" s="406"/>
      <c r="G44" s="406"/>
      <c r="H44" s="70"/>
      <c r="I44" s="93"/>
      <c r="J44" s="230" t="s">
        <v>13</v>
      </c>
      <c r="K44" s="40"/>
      <c r="L44" s="67"/>
      <c r="M44" s="68">
        <f>SUM(M38:M43)</f>
        <v>0</v>
      </c>
      <c r="N44" s="162"/>
      <c r="O44" s="163"/>
      <c r="P44" s="68">
        <f>SUM(P38:P43)</f>
        <v>0</v>
      </c>
    </row>
    <row r="45" spans="1:19" s="69" customFormat="1" ht="20.100000000000001" customHeight="1" x14ac:dyDescent="0.15">
      <c r="A45" s="65"/>
      <c r="B45" s="407" t="s">
        <v>71</v>
      </c>
      <c r="C45" s="408"/>
      <c r="D45" s="408"/>
      <c r="E45" s="408"/>
      <c r="F45" s="408"/>
      <c r="G45" s="408"/>
      <c r="H45" s="408"/>
      <c r="I45" s="90"/>
      <c r="J45" s="66"/>
      <c r="K45" s="66"/>
      <c r="L45" s="66"/>
      <c r="M45" s="71"/>
      <c r="N45" s="400">
        <f>SUM(M44+P44)</f>
        <v>0</v>
      </c>
      <c r="O45" s="401"/>
      <c r="P45" s="402"/>
    </row>
    <row r="46" spans="1:19" ht="5.25" customHeight="1" x14ac:dyDescent="0.15">
      <c r="A46" s="10"/>
      <c r="B46" s="350"/>
      <c r="C46" s="350"/>
      <c r="D46" s="350"/>
      <c r="E46" s="350"/>
      <c r="F46" s="350"/>
      <c r="G46" s="350"/>
      <c r="H46" s="350"/>
      <c r="I46" s="350"/>
      <c r="J46" s="350"/>
      <c r="K46" s="350"/>
      <c r="L46" s="350"/>
      <c r="M46" s="350"/>
      <c r="N46" s="11"/>
      <c r="O46" s="11"/>
      <c r="P46" s="11"/>
    </row>
  </sheetData>
  <sheetProtection formatColumns="0"/>
  <mergeCells count="54">
    <mergeCell ref="B29:G29"/>
    <mergeCell ref="B32:G32"/>
    <mergeCell ref="B33:G33"/>
    <mergeCell ref="B34:G34"/>
    <mergeCell ref="B35:G35"/>
    <mergeCell ref="B36:G36"/>
    <mergeCell ref="B31:G31"/>
    <mergeCell ref="B30:G30"/>
    <mergeCell ref="N45:P45"/>
    <mergeCell ref="B37:G37"/>
    <mergeCell ref="B46:M46"/>
    <mergeCell ref="B39:G39"/>
    <mergeCell ref="B44:G44"/>
    <mergeCell ref="B45:H45"/>
    <mergeCell ref="B40:G40"/>
    <mergeCell ref="B43:G43"/>
    <mergeCell ref="B38:H38"/>
    <mergeCell ref="B41:G41"/>
    <mergeCell ref="B23:G23"/>
    <mergeCell ref="B24:G24"/>
    <mergeCell ref="B21:G21"/>
    <mergeCell ref="N5:P5"/>
    <mergeCell ref="L6:M6"/>
    <mergeCell ref="O6:P6"/>
    <mergeCell ref="B15:G15"/>
    <mergeCell ref="K5:M5"/>
    <mergeCell ref="B11:G11"/>
    <mergeCell ref="N3:P3"/>
    <mergeCell ref="C3:D3"/>
    <mergeCell ref="E2:G2"/>
    <mergeCell ref="A5:A6"/>
    <mergeCell ref="B5:G6"/>
    <mergeCell ref="H5:H6"/>
    <mergeCell ref="I5:I6"/>
    <mergeCell ref="B28:G28"/>
    <mergeCell ref="J5:J6"/>
    <mergeCell ref="B25:G25"/>
    <mergeCell ref="B17:G17"/>
    <mergeCell ref="B18:G18"/>
    <mergeCell ref="B19:G19"/>
    <mergeCell ref="B9:G9"/>
    <mergeCell ref="B7:G7"/>
    <mergeCell ref="B26:G26"/>
    <mergeCell ref="B27:G27"/>
    <mergeCell ref="H1:M1"/>
    <mergeCell ref="B20:G20"/>
    <mergeCell ref="B22:G22"/>
    <mergeCell ref="B16:G16"/>
    <mergeCell ref="E3:I3"/>
    <mergeCell ref="B13:G13"/>
    <mergeCell ref="B14:G14"/>
    <mergeCell ref="B8:G8"/>
    <mergeCell ref="B12:G12"/>
    <mergeCell ref="B10:G10"/>
  </mergeCells>
  <phoneticPr fontId="2"/>
  <pageMargins left="0.59055118110236227" right="0.19685039370078741" top="0.19685039370078741" bottom="0.19685039370078741" header="0.11811023622047245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topLeftCell="A31" zoomScale="125" zoomScaleNormal="125" workbookViewId="0">
      <selection activeCell="I42" sqref="I42"/>
    </sheetView>
  </sheetViews>
  <sheetFormatPr defaultRowHeight="13.5" x14ac:dyDescent="0.15"/>
  <cols>
    <col min="1" max="1" width="1.625" style="1" customWidth="1"/>
    <col min="2" max="6" width="3.75" style="1" customWidth="1"/>
    <col min="7" max="7" width="9" style="1"/>
    <col min="8" max="8" width="10.625" style="1" customWidth="1"/>
    <col min="9" max="9" width="6" style="88" customWidth="1"/>
    <col min="10" max="10" width="3.375" style="1" customWidth="1"/>
    <col min="11" max="11" width="8.125" style="1" customWidth="1"/>
    <col min="12" max="12" width="1.5" style="1" customWidth="1"/>
    <col min="13" max="13" width="12.125" style="1" customWidth="1"/>
    <col min="14" max="14" width="8.625" style="1" customWidth="1"/>
    <col min="15" max="15" width="1.5" style="1" customWidth="1"/>
    <col min="16" max="16" width="13.5" style="1" customWidth="1"/>
  </cols>
  <sheetData>
    <row r="1" spans="1:19" s="1" customFormat="1" ht="21" customHeight="1" x14ac:dyDescent="0.15">
      <c r="D1" s="179"/>
      <c r="E1" s="179"/>
      <c r="F1" s="179"/>
      <c r="G1" s="179"/>
      <c r="H1" s="339" t="s">
        <v>233</v>
      </c>
      <c r="I1" s="339"/>
      <c r="J1" s="339"/>
      <c r="K1" s="339"/>
      <c r="L1" s="339"/>
      <c r="M1" s="339"/>
      <c r="N1" s="179"/>
      <c r="O1" s="179"/>
      <c r="P1" s="98"/>
    </row>
    <row r="2" spans="1:19" s="1" customFormat="1" ht="12.75" customHeight="1" x14ac:dyDescent="0.15">
      <c r="D2" s="2"/>
      <c r="E2" s="395"/>
      <c r="F2" s="395"/>
      <c r="G2" s="395"/>
      <c r="I2" s="88"/>
      <c r="P2" s="98"/>
    </row>
    <row r="3" spans="1:19" s="1" customFormat="1" ht="15" customHeight="1" x14ac:dyDescent="0.15">
      <c r="C3" s="333" t="s">
        <v>200</v>
      </c>
      <c r="D3" s="333"/>
      <c r="E3" s="396" t="s">
        <v>65</v>
      </c>
      <c r="F3" s="396"/>
      <c r="G3" s="396"/>
      <c r="H3" s="396"/>
      <c r="I3" s="396"/>
      <c r="M3" s="4"/>
      <c r="N3" s="397"/>
      <c r="O3" s="397"/>
      <c r="P3" s="397"/>
    </row>
    <row r="4" spans="1:19" s="1" customFormat="1" ht="3.75" customHeight="1" x14ac:dyDescent="0.15">
      <c r="I4" s="88"/>
    </row>
    <row r="5" spans="1:19" s="122" customFormat="1" ht="12" x14ac:dyDescent="0.15">
      <c r="A5" s="417"/>
      <c r="B5" s="418" t="s">
        <v>12</v>
      </c>
      <c r="C5" s="419"/>
      <c r="D5" s="419"/>
      <c r="E5" s="419"/>
      <c r="F5" s="419"/>
      <c r="G5" s="419"/>
      <c r="H5" s="422" t="s">
        <v>3</v>
      </c>
      <c r="I5" s="391" t="s">
        <v>7</v>
      </c>
      <c r="J5" s="398" t="s">
        <v>8</v>
      </c>
      <c r="K5" s="424" t="s">
        <v>10</v>
      </c>
      <c r="L5" s="425"/>
      <c r="M5" s="426"/>
      <c r="N5" s="425" t="s">
        <v>74</v>
      </c>
      <c r="O5" s="425"/>
      <c r="P5" s="426"/>
    </row>
    <row r="6" spans="1:19" s="122" customFormat="1" ht="12" x14ac:dyDescent="0.15">
      <c r="A6" s="417"/>
      <c r="B6" s="420"/>
      <c r="C6" s="421"/>
      <c r="D6" s="421"/>
      <c r="E6" s="421"/>
      <c r="F6" s="421"/>
      <c r="G6" s="421"/>
      <c r="H6" s="423"/>
      <c r="I6" s="392"/>
      <c r="J6" s="399"/>
      <c r="K6" s="123" t="s">
        <v>201</v>
      </c>
      <c r="L6" s="427" t="s">
        <v>9</v>
      </c>
      <c r="M6" s="427"/>
      <c r="N6" s="124" t="s">
        <v>201</v>
      </c>
      <c r="O6" s="424" t="s">
        <v>9</v>
      </c>
      <c r="P6" s="426"/>
    </row>
    <row r="7" spans="1:19" ht="20.100000000000001" customHeight="1" x14ac:dyDescent="0.15">
      <c r="B7" s="431" t="s">
        <v>226</v>
      </c>
      <c r="C7" s="432"/>
      <c r="D7" s="432"/>
      <c r="E7" s="432"/>
      <c r="F7" s="432"/>
      <c r="G7" s="433"/>
      <c r="H7" s="321" t="s">
        <v>225</v>
      </c>
      <c r="I7" s="322"/>
      <c r="J7" s="323" t="s">
        <v>25</v>
      </c>
      <c r="K7" s="256">
        <f>TRUNC(R40*R7,-1)</f>
        <v>11050</v>
      </c>
      <c r="L7" s="324"/>
      <c r="M7" s="325">
        <f>SUM(I7*K7)</f>
        <v>0</v>
      </c>
      <c r="N7" s="256">
        <f>TRUNC(S40*S7,-1)</f>
        <v>11050</v>
      </c>
      <c r="O7" s="324"/>
      <c r="P7" s="325">
        <f>SUM(I7*N7)</f>
        <v>0</v>
      </c>
      <c r="R7">
        <v>0.61399999999999999</v>
      </c>
      <c r="S7">
        <f>R7</f>
        <v>0.61399999999999999</v>
      </c>
    </row>
    <row r="8" spans="1:19" ht="20.100000000000001" customHeight="1" x14ac:dyDescent="0.15">
      <c r="B8" s="428" t="s">
        <v>224</v>
      </c>
      <c r="C8" s="429"/>
      <c r="D8" s="429"/>
      <c r="E8" s="429"/>
      <c r="F8" s="429"/>
      <c r="G8" s="430"/>
      <c r="H8" s="265" t="s">
        <v>223</v>
      </c>
      <c r="I8" s="154"/>
      <c r="J8" s="261" t="s">
        <v>63</v>
      </c>
      <c r="K8" s="319">
        <f>TRUNC(R40*R8,-1)</f>
        <v>2190</v>
      </c>
      <c r="L8" s="263"/>
      <c r="M8" s="320">
        <f>SUM(I8*K8)</f>
        <v>0</v>
      </c>
      <c r="N8" s="319">
        <f>TRUNC(S40*S8,-1)</f>
        <v>2190</v>
      </c>
      <c r="O8" s="263"/>
      <c r="P8" s="320">
        <f>SUM(I8*N8)</f>
        <v>0</v>
      </c>
      <c r="R8">
        <v>0.122</v>
      </c>
      <c r="S8">
        <f t="shared" ref="S8:S36" si="0">R8</f>
        <v>0.122</v>
      </c>
    </row>
    <row r="9" spans="1:19" ht="20.100000000000001" customHeight="1" x14ac:dyDescent="0.15">
      <c r="B9" s="412" t="s">
        <v>222</v>
      </c>
      <c r="C9" s="413"/>
      <c r="D9" s="413"/>
      <c r="E9" s="413"/>
      <c r="F9" s="413"/>
      <c r="G9" s="414"/>
      <c r="H9" s="266" t="s">
        <v>221</v>
      </c>
      <c r="I9" s="154"/>
      <c r="J9" s="222" t="s">
        <v>19</v>
      </c>
      <c r="K9" s="257">
        <f>TRUNC(R40*R9,-1)</f>
        <v>370</v>
      </c>
      <c r="L9" s="46"/>
      <c r="M9" s="212">
        <f t="shared" ref="M9:M36" si="1">SUM(I9*K9)</f>
        <v>0</v>
      </c>
      <c r="N9" s="257">
        <f>TRUNC(S40*S9,-1)</f>
        <v>370</v>
      </c>
      <c r="O9" s="46"/>
      <c r="P9" s="212">
        <f t="shared" ref="P9:P39" si="2">SUM(I9*N9)</f>
        <v>0</v>
      </c>
      <c r="R9">
        <v>2.1000000000000001E-2</v>
      </c>
      <c r="S9">
        <f t="shared" si="0"/>
        <v>2.1000000000000001E-2</v>
      </c>
    </row>
    <row r="10" spans="1:19" ht="20.100000000000001" customHeight="1" x14ac:dyDescent="0.15">
      <c r="B10" s="412" t="s">
        <v>305</v>
      </c>
      <c r="C10" s="413"/>
      <c r="D10" s="413"/>
      <c r="E10" s="413"/>
      <c r="F10" s="413"/>
      <c r="G10" s="414"/>
      <c r="H10" s="266" t="s">
        <v>218</v>
      </c>
      <c r="I10" s="154"/>
      <c r="J10" s="222" t="s">
        <v>19</v>
      </c>
      <c r="K10" s="210">
        <f>TRUNC(R40*R10,-1)</f>
        <v>250</v>
      </c>
      <c r="L10" s="46"/>
      <c r="M10" s="212">
        <f t="shared" si="1"/>
        <v>0</v>
      </c>
      <c r="N10" s="210">
        <f>TRUNC(S40*S10,-1)</f>
        <v>250</v>
      </c>
      <c r="O10" s="46"/>
      <c r="P10" s="212">
        <f t="shared" si="2"/>
        <v>0</v>
      </c>
      <c r="R10">
        <v>1.4E-2</v>
      </c>
      <c r="S10">
        <f t="shared" si="0"/>
        <v>1.4E-2</v>
      </c>
    </row>
    <row r="11" spans="1:19" ht="20.100000000000001" customHeight="1" x14ac:dyDescent="0.15">
      <c r="B11" s="412" t="s">
        <v>57</v>
      </c>
      <c r="C11" s="413"/>
      <c r="D11" s="413"/>
      <c r="E11" s="413"/>
      <c r="F11" s="413"/>
      <c r="G11" s="414"/>
      <c r="H11" s="266"/>
      <c r="I11" s="154"/>
      <c r="J11" s="222" t="s">
        <v>63</v>
      </c>
      <c r="K11" s="210">
        <f>TRUNC(R40*R11,-1)</f>
        <v>250</v>
      </c>
      <c r="L11" s="46"/>
      <c r="M11" s="212">
        <f t="shared" si="1"/>
        <v>0</v>
      </c>
      <c r="N11" s="210">
        <f>TRUNC(S40*S11,-1)</f>
        <v>250</v>
      </c>
      <c r="O11" s="46"/>
      <c r="P11" s="212">
        <f t="shared" si="2"/>
        <v>0</v>
      </c>
      <c r="R11">
        <v>1.4E-2</v>
      </c>
      <c r="S11">
        <f t="shared" si="0"/>
        <v>1.4E-2</v>
      </c>
    </row>
    <row r="12" spans="1:19" ht="20.100000000000001" customHeight="1" x14ac:dyDescent="0.15">
      <c r="B12" s="412" t="s">
        <v>220</v>
      </c>
      <c r="C12" s="413"/>
      <c r="D12" s="413"/>
      <c r="E12" s="413"/>
      <c r="F12" s="413"/>
      <c r="G12" s="414"/>
      <c r="H12" s="266" t="s">
        <v>219</v>
      </c>
      <c r="I12" s="154"/>
      <c r="J12" s="222" t="s">
        <v>19</v>
      </c>
      <c r="K12" s="210">
        <f>TRUNC(R40*R12,-1)</f>
        <v>370</v>
      </c>
      <c r="L12" s="46"/>
      <c r="M12" s="212">
        <f t="shared" si="1"/>
        <v>0</v>
      </c>
      <c r="N12" s="210">
        <f>TRUNC(S40*S12,-1)</f>
        <v>370</v>
      </c>
      <c r="O12" s="46"/>
      <c r="P12" s="212">
        <f t="shared" si="2"/>
        <v>0</v>
      </c>
      <c r="R12">
        <v>2.1000000000000001E-2</v>
      </c>
      <c r="S12">
        <f t="shared" si="0"/>
        <v>2.1000000000000001E-2</v>
      </c>
    </row>
    <row r="13" spans="1:19" ht="20.100000000000001" customHeight="1" x14ac:dyDescent="0.15">
      <c r="B13" s="412" t="s">
        <v>220</v>
      </c>
      <c r="C13" s="413"/>
      <c r="D13" s="413"/>
      <c r="E13" s="413"/>
      <c r="F13" s="413"/>
      <c r="G13" s="414"/>
      <c r="H13" s="266" t="s">
        <v>218</v>
      </c>
      <c r="I13" s="154"/>
      <c r="J13" s="222" t="s">
        <v>19</v>
      </c>
      <c r="K13" s="258">
        <f>TRUNC(R40*R13,-1)</f>
        <v>250</v>
      </c>
      <c r="L13" s="46"/>
      <c r="M13" s="212">
        <f t="shared" si="1"/>
        <v>0</v>
      </c>
      <c r="N13" s="258">
        <f>TRUNC(S40*S13,-1)</f>
        <v>250</v>
      </c>
      <c r="O13" s="46"/>
      <c r="P13" s="212">
        <f t="shared" si="2"/>
        <v>0</v>
      </c>
      <c r="R13">
        <v>1.4E-2</v>
      </c>
      <c r="S13">
        <f t="shared" si="0"/>
        <v>1.4E-2</v>
      </c>
    </row>
    <row r="14" spans="1:19" ht="20.100000000000001" customHeight="1" x14ac:dyDescent="0.15">
      <c r="B14" s="412" t="s">
        <v>138</v>
      </c>
      <c r="C14" s="413"/>
      <c r="D14" s="413"/>
      <c r="E14" s="413"/>
      <c r="F14" s="413"/>
      <c r="G14" s="414"/>
      <c r="H14" s="266"/>
      <c r="I14" s="154"/>
      <c r="J14" s="222" t="s">
        <v>16</v>
      </c>
      <c r="K14" s="210">
        <f>TRUNC(R40*R14,-1)</f>
        <v>250</v>
      </c>
      <c r="L14" s="46"/>
      <c r="M14" s="212">
        <f t="shared" si="1"/>
        <v>0</v>
      </c>
      <c r="N14" s="210">
        <f>TRUNC(S40*S14,-1)</f>
        <v>250</v>
      </c>
      <c r="O14" s="46"/>
      <c r="P14" s="212">
        <f t="shared" si="2"/>
        <v>0</v>
      </c>
      <c r="R14">
        <v>1.4E-2</v>
      </c>
      <c r="S14">
        <f t="shared" si="0"/>
        <v>1.4E-2</v>
      </c>
    </row>
    <row r="15" spans="1:19" ht="20.100000000000001" customHeight="1" x14ac:dyDescent="0.15">
      <c r="B15" s="412" t="s">
        <v>304</v>
      </c>
      <c r="C15" s="413"/>
      <c r="D15" s="413"/>
      <c r="E15" s="413"/>
      <c r="F15" s="413"/>
      <c r="G15" s="414"/>
      <c r="H15" s="266"/>
      <c r="I15" s="154"/>
      <c r="J15" s="222" t="s">
        <v>16</v>
      </c>
      <c r="K15" s="210">
        <f>TRUNC(R40*R15,-1)</f>
        <v>500</v>
      </c>
      <c r="L15" s="46"/>
      <c r="M15" s="212">
        <f>SUM(I15*K15)</f>
        <v>0</v>
      </c>
      <c r="N15" s="210">
        <f>TRUNC(S40*S15,-1)</f>
        <v>500</v>
      </c>
      <c r="O15" s="46"/>
      <c r="P15" s="212">
        <f>SUM(I15*N15)</f>
        <v>0</v>
      </c>
      <c r="R15">
        <v>2.8000000000000001E-2</v>
      </c>
      <c r="S15">
        <f t="shared" si="0"/>
        <v>2.8000000000000001E-2</v>
      </c>
    </row>
    <row r="16" spans="1:19" ht="20.100000000000001" customHeight="1" x14ac:dyDescent="0.15">
      <c r="B16" s="412" t="s">
        <v>139</v>
      </c>
      <c r="C16" s="413"/>
      <c r="D16" s="413"/>
      <c r="E16" s="413"/>
      <c r="F16" s="413"/>
      <c r="G16" s="414"/>
      <c r="H16" s="266"/>
      <c r="I16" s="154"/>
      <c r="J16" s="222" t="s">
        <v>19</v>
      </c>
      <c r="K16" s="210">
        <f>TRUNC(R40*R16,-1)</f>
        <v>120</v>
      </c>
      <c r="L16" s="46"/>
      <c r="M16" s="212">
        <f t="shared" si="1"/>
        <v>0</v>
      </c>
      <c r="N16" s="210">
        <f>TRUNC(S40*S16,-1)</f>
        <v>120</v>
      </c>
      <c r="O16" s="46"/>
      <c r="P16" s="212">
        <f t="shared" si="2"/>
        <v>0</v>
      </c>
      <c r="R16">
        <v>7.0000000000000001E-3</v>
      </c>
      <c r="S16">
        <f t="shared" si="0"/>
        <v>7.0000000000000001E-3</v>
      </c>
    </row>
    <row r="17" spans="2:20" ht="20.100000000000001" customHeight="1" x14ac:dyDescent="0.15">
      <c r="B17" s="412" t="s">
        <v>140</v>
      </c>
      <c r="C17" s="413"/>
      <c r="D17" s="413"/>
      <c r="E17" s="413"/>
      <c r="F17" s="413"/>
      <c r="G17" s="414"/>
      <c r="H17" s="266"/>
      <c r="I17" s="154"/>
      <c r="J17" s="222" t="s">
        <v>19</v>
      </c>
      <c r="K17" s="210">
        <f>TRUNC(R40*R17,-1)</f>
        <v>120</v>
      </c>
      <c r="L17" s="46"/>
      <c r="M17" s="212">
        <f t="shared" si="1"/>
        <v>0</v>
      </c>
      <c r="N17" s="210">
        <f>TRUNC(S40*S17,-1)</f>
        <v>120</v>
      </c>
      <c r="O17" s="46"/>
      <c r="P17" s="212">
        <f t="shared" si="2"/>
        <v>0</v>
      </c>
      <c r="R17">
        <v>7.0000000000000001E-3</v>
      </c>
      <c r="S17">
        <f t="shared" si="0"/>
        <v>7.0000000000000001E-3</v>
      </c>
    </row>
    <row r="18" spans="2:20" ht="20.100000000000001" customHeight="1" x14ac:dyDescent="0.15">
      <c r="B18" s="412" t="s">
        <v>217</v>
      </c>
      <c r="C18" s="413"/>
      <c r="D18" s="413"/>
      <c r="E18" s="413"/>
      <c r="F18" s="413"/>
      <c r="G18" s="414"/>
      <c r="H18" s="266"/>
      <c r="I18" s="154"/>
      <c r="J18" s="222" t="s">
        <v>95</v>
      </c>
      <c r="K18" s="210">
        <f>TRUNC(IF(I18&lt;=5,R40*R18,R40*(R18+T18*(I18-5))),-1)</f>
        <v>1220</v>
      </c>
      <c r="L18" s="46"/>
      <c r="M18" s="212">
        <f t="shared" si="1"/>
        <v>0</v>
      </c>
      <c r="N18" s="210">
        <f>TRUNC(IF(I18&lt;=5,S40*R18,S40*(R18+T18*(I18-5))),-1)</f>
        <v>1220</v>
      </c>
      <c r="O18" s="46"/>
      <c r="P18" s="212">
        <f t="shared" si="2"/>
        <v>0</v>
      </c>
      <c r="R18">
        <v>6.8000000000000005E-2</v>
      </c>
      <c r="S18">
        <f t="shared" si="0"/>
        <v>6.8000000000000005E-2</v>
      </c>
      <c r="T18">
        <v>4.0000000000000001E-3</v>
      </c>
    </row>
    <row r="19" spans="2:20" ht="20.100000000000001" customHeight="1" x14ac:dyDescent="0.15">
      <c r="B19" s="412" t="s">
        <v>155</v>
      </c>
      <c r="C19" s="413"/>
      <c r="D19" s="413"/>
      <c r="E19" s="413"/>
      <c r="F19" s="413"/>
      <c r="G19" s="414"/>
      <c r="H19" s="266"/>
      <c r="I19" s="154"/>
      <c r="J19" s="222" t="s">
        <v>19</v>
      </c>
      <c r="K19" s="210">
        <f>TRUNC(R40*R19,-1)</f>
        <v>990</v>
      </c>
      <c r="L19" s="46"/>
      <c r="M19" s="212">
        <f t="shared" si="1"/>
        <v>0</v>
      </c>
      <c r="N19" s="210">
        <f>TRUNC(S40*S19,-1)</f>
        <v>990</v>
      </c>
      <c r="O19" s="46"/>
      <c r="P19" s="212">
        <f t="shared" si="2"/>
        <v>0</v>
      </c>
      <c r="R19">
        <v>5.5E-2</v>
      </c>
      <c r="S19">
        <f t="shared" si="0"/>
        <v>5.5E-2</v>
      </c>
    </row>
    <row r="20" spans="2:20" ht="20.100000000000001" customHeight="1" x14ac:dyDescent="0.15">
      <c r="B20" s="412" t="s">
        <v>60</v>
      </c>
      <c r="C20" s="413"/>
      <c r="D20" s="413"/>
      <c r="E20" s="413"/>
      <c r="F20" s="413"/>
      <c r="G20" s="414"/>
      <c r="H20" s="266"/>
      <c r="I20" s="154"/>
      <c r="J20" s="222" t="s">
        <v>31</v>
      </c>
      <c r="K20" s="210">
        <f>TRUNC(R40*R20,-1)</f>
        <v>1220</v>
      </c>
      <c r="L20" s="46"/>
      <c r="M20" s="212">
        <f t="shared" si="1"/>
        <v>0</v>
      </c>
      <c r="N20" s="210">
        <f>TRUNC(S40*S20,-1)</f>
        <v>1220</v>
      </c>
      <c r="O20" s="46"/>
      <c r="P20" s="212">
        <f t="shared" si="2"/>
        <v>0</v>
      </c>
      <c r="R20">
        <v>6.8000000000000005E-2</v>
      </c>
      <c r="S20">
        <f t="shared" si="0"/>
        <v>6.8000000000000005E-2</v>
      </c>
    </row>
    <row r="21" spans="2:20" ht="20.100000000000001" customHeight="1" x14ac:dyDescent="0.15">
      <c r="B21" s="412" t="s">
        <v>61</v>
      </c>
      <c r="C21" s="413"/>
      <c r="D21" s="413"/>
      <c r="E21" s="413"/>
      <c r="F21" s="413"/>
      <c r="G21" s="414"/>
      <c r="H21" s="266"/>
      <c r="I21" s="154"/>
      <c r="J21" s="222" t="s">
        <v>19</v>
      </c>
      <c r="K21" s="210">
        <f>TRUNC(R40*R21,-1)</f>
        <v>770</v>
      </c>
      <c r="L21" s="46"/>
      <c r="M21" s="212">
        <f t="shared" si="1"/>
        <v>0</v>
      </c>
      <c r="N21" s="210">
        <f>TRUNC(S40*S21,-1)</f>
        <v>770</v>
      </c>
      <c r="O21" s="46"/>
      <c r="P21" s="212">
        <f t="shared" si="2"/>
        <v>0</v>
      </c>
      <c r="R21">
        <v>4.2999999999999997E-2</v>
      </c>
      <c r="S21">
        <f t="shared" si="0"/>
        <v>4.2999999999999997E-2</v>
      </c>
    </row>
    <row r="22" spans="2:20" ht="20.100000000000001" customHeight="1" x14ac:dyDescent="0.15">
      <c r="B22" s="412" t="s">
        <v>62</v>
      </c>
      <c r="C22" s="413"/>
      <c r="D22" s="413"/>
      <c r="E22" s="413"/>
      <c r="F22" s="413"/>
      <c r="G22" s="414"/>
      <c r="H22" s="266"/>
      <c r="I22" s="154"/>
      <c r="J22" s="222" t="s">
        <v>19</v>
      </c>
      <c r="K22" s="210">
        <f>TRUNC(R40*R22,-1)</f>
        <v>1830</v>
      </c>
      <c r="L22" s="46"/>
      <c r="M22" s="212">
        <f t="shared" si="1"/>
        <v>0</v>
      </c>
      <c r="N22" s="210">
        <f>TRUNC(S40*S22,-1)</f>
        <v>1830</v>
      </c>
      <c r="O22" s="46"/>
      <c r="P22" s="212">
        <f t="shared" si="2"/>
        <v>0</v>
      </c>
      <c r="R22">
        <v>0.10199999999999999</v>
      </c>
      <c r="S22">
        <f t="shared" si="0"/>
        <v>0.10199999999999999</v>
      </c>
    </row>
    <row r="23" spans="2:20" ht="20.100000000000001" customHeight="1" x14ac:dyDescent="0.15">
      <c r="B23" s="412" t="s">
        <v>142</v>
      </c>
      <c r="C23" s="413"/>
      <c r="D23" s="413"/>
      <c r="E23" s="413"/>
      <c r="F23" s="413"/>
      <c r="G23" s="414"/>
      <c r="H23" s="266"/>
      <c r="I23" s="154"/>
      <c r="J23" s="222" t="s">
        <v>19</v>
      </c>
      <c r="K23" s="210">
        <f>TRUNC(R40*R23,-1)</f>
        <v>250</v>
      </c>
      <c r="L23" s="46"/>
      <c r="M23" s="212">
        <f t="shared" si="1"/>
        <v>0</v>
      </c>
      <c r="N23" s="210">
        <f>TRUNC(S40*S23,-1)</f>
        <v>250</v>
      </c>
      <c r="O23" s="46"/>
      <c r="P23" s="212">
        <f t="shared" si="2"/>
        <v>0</v>
      </c>
      <c r="R23">
        <v>1.4E-2</v>
      </c>
      <c r="S23">
        <f t="shared" si="0"/>
        <v>1.4E-2</v>
      </c>
    </row>
    <row r="24" spans="2:20" ht="20.100000000000001" customHeight="1" x14ac:dyDescent="0.15">
      <c r="B24" s="412" t="s">
        <v>143</v>
      </c>
      <c r="C24" s="413"/>
      <c r="D24" s="413"/>
      <c r="E24" s="413"/>
      <c r="F24" s="413"/>
      <c r="G24" s="414"/>
      <c r="H24" s="266"/>
      <c r="I24" s="154"/>
      <c r="J24" s="222" t="s">
        <v>16</v>
      </c>
      <c r="K24" s="210">
        <f>TRUNC(R40*R24,-1)</f>
        <v>250</v>
      </c>
      <c r="L24" s="46"/>
      <c r="M24" s="212">
        <f t="shared" si="1"/>
        <v>0</v>
      </c>
      <c r="N24" s="210">
        <f>TRUNC(S40*S24,-1)</f>
        <v>250</v>
      </c>
      <c r="O24" s="46"/>
      <c r="P24" s="212">
        <f t="shared" si="2"/>
        <v>0</v>
      </c>
      <c r="R24">
        <v>1.4E-2</v>
      </c>
      <c r="S24">
        <f t="shared" si="0"/>
        <v>1.4E-2</v>
      </c>
    </row>
    <row r="25" spans="2:20" ht="20.100000000000001" customHeight="1" x14ac:dyDescent="0.15">
      <c r="B25" s="412" t="s">
        <v>144</v>
      </c>
      <c r="C25" s="413"/>
      <c r="D25" s="413"/>
      <c r="E25" s="413"/>
      <c r="F25" s="413"/>
      <c r="G25" s="414"/>
      <c r="H25" s="266"/>
      <c r="I25" s="154"/>
      <c r="J25" s="222" t="s">
        <v>16</v>
      </c>
      <c r="K25" s="210">
        <f>TRUNC(R40*R25,-1)</f>
        <v>250</v>
      </c>
      <c r="L25" s="46"/>
      <c r="M25" s="212">
        <f t="shared" si="1"/>
        <v>0</v>
      </c>
      <c r="N25" s="210">
        <f>TRUNC(S40*S25,-1)</f>
        <v>250</v>
      </c>
      <c r="O25" s="46"/>
      <c r="P25" s="212">
        <f t="shared" si="2"/>
        <v>0</v>
      </c>
      <c r="R25">
        <v>1.4E-2</v>
      </c>
      <c r="S25">
        <f t="shared" si="0"/>
        <v>1.4E-2</v>
      </c>
    </row>
    <row r="26" spans="2:20" ht="20.100000000000001" customHeight="1" x14ac:dyDescent="0.15">
      <c r="B26" s="412" t="s">
        <v>160</v>
      </c>
      <c r="C26" s="413"/>
      <c r="D26" s="413"/>
      <c r="E26" s="413"/>
      <c r="F26" s="413"/>
      <c r="G26" s="414"/>
      <c r="H26" s="266"/>
      <c r="I26" s="154"/>
      <c r="J26" s="222" t="s">
        <v>19</v>
      </c>
      <c r="K26" s="210">
        <f>TRUNC(R40*R26,-1)</f>
        <v>430</v>
      </c>
      <c r="L26" s="46"/>
      <c r="M26" s="212">
        <f t="shared" si="1"/>
        <v>0</v>
      </c>
      <c r="N26" s="210">
        <f>TRUNC(S40*S26,-1)</f>
        <v>430</v>
      </c>
      <c r="O26" s="46"/>
      <c r="P26" s="212">
        <f t="shared" si="2"/>
        <v>0</v>
      </c>
      <c r="R26">
        <v>2.4E-2</v>
      </c>
      <c r="S26">
        <f t="shared" si="0"/>
        <v>2.4E-2</v>
      </c>
    </row>
    <row r="27" spans="2:20" ht="20.100000000000001" customHeight="1" x14ac:dyDescent="0.15">
      <c r="B27" s="412" t="s">
        <v>161</v>
      </c>
      <c r="C27" s="413"/>
      <c r="D27" s="413"/>
      <c r="E27" s="413"/>
      <c r="F27" s="413"/>
      <c r="G27" s="414"/>
      <c r="H27" s="266"/>
      <c r="I27" s="154"/>
      <c r="J27" s="222" t="s">
        <v>19</v>
      </c>
      <c r="K27" s="210">
        <f>TRUNC(R40*R27,-1)</f>
        <v>120</v>
      </c>
      <c r="L27" s="46"/>
      <c r="M27" s="212">
        <f t="shared" si="1"/>
        <v>0</v>
      </c>
      <c r="N27" s="210">
        <f>TRUNC(S40*S27,-1)</f>
        <v>120</v>
      </c>
      <c r="O27" s="46"/>
      <c r="P27" s="212">
        <f t="shared" si="2"/>
        <v>0</v>
      </c>
      <c r="R27">
        <v>7.0000000000000001E-3</v>
      </c>
      <c r="S27">
        <f t="shared" si="0"/>
        <v>7.0000000000000001E-3</v>
      </c>
    </row>
    <row r="28" spans="2:20" ht="20.100000000000001" customHeight="1" x14ac:dyDescent="0.15">
      <c r="B28" s="412" t="s">
        <v>162</v>
      </c>
      <c r="C28" s="413"/>
      <c r="D28" s="413"/>
      <c r="E28" s="413"/>
      <c r="F28" s="413"/>
      <c r="G28" s="414"/>
      <c r="H28" s="266"/>
      <c r="I28" s="154"/>
      <c r="J28" s="222" t="s">
        <v>19</v>
      </c>
      <c r="K28" s="210">
        <f>TRUNC(R40*R28,-1)</f>
        <v>230</v>
      </c>
      <c r="L28" s="46"/>
      <c r="M28" s="212">
        <f t="shared" si="1"/>
        <v>0</v>
      </c>
      <c r="N28" s="210">
        <f>TRUNC(S40*S28,-1)</f>
        <v>230</v>
      </c>
      <c r="O28" s="46"/>
      <c r="P28" s="212">
        <f t="shared" si="2"/>
        <v>0</v>
      </c>
      <c r="R28">
        <v>1.2999999999999999E-2</v>
      </c>
      <c r="S28">
        <f t="shared" si="0"/>
        <v>1.2999999999999999E-2</v>
      </c>
    </row>
    <row r="29" spans="2:20" ht="20.100000000000001" customHeight="1" x14ac:dyDescent="0.15">
      <c r="B29" s="412" t="s">
        <v>163</v>
      </c>
      <c r="C29" s="413"/>
      <c r="D29" s="413"/>
      <c r="E29" s="413"/>
      <c r="F29" s="413"/>
      <c r="G29" s="414"/>
      <c r="H29" s="266"/>
      <c r="I29" s="154"/>
      <c r="J29" s="222" t="s">
        <v>16</v>
      </c>
      <c r="K29" s="210">
        <f>TRUNC(R40*R29,-1)</f>
        <v>2660</v>
      </c>
      <c r="L29" s="46"/>
      <c r="M29" s="212">
        <f t="shared" si="1"/>
        <v>0</v>
      </c>
      <c r="N29" s="210">
        <f>TRUNC(S40*S29,-1)</f>
        <v>2660</v>
      </c>
      <c r="O29" s="46"/>
      <c r="P29" s="212">
        <f t="shared" si="2"/>
        <v>0</v>
      </c>
      <c r="R29">
        <v>0.14799999999999999</v>
      </c>
      <c r="S29">
        <f t="shared" si="0"/>
        <v>0.14799999999999999</v>
      </c>
    </row>
    <row r="30" spans="2:20" ht="20.100000000000001" customHeight="1" x14ac:dyDescent="0.15">
      <c r="B30" s="412" t="s">
        <v>156</v>
      </c>
      <c r="C30" s="413"/>
      <c r="D30" s="413"/>
      <c r="E30" s="413"/>
      <c r="F30" s="413"/>
      <c r="G30" s="414"/>
      <c r="H30" s="266"/>
      <c r="I30" s="154"/>
      <c r="J30" s="222" t="s">
        <v>19</v>
      </c>
      <c r="K30" s="210">
        <f>TRUNC(R40*R30,-1)</f>
        <v>320</v>
      </c>
      <c r="L30" s="46"/>
      <c r="M30" s="212">
        <f t="shared" si="1"/>
        <v>0</v>
      </c>
      <c r="N30" s="210">
        <f>TRUNC(S40*S30,-1)</f>
        <v>320</v>
      </c>
      <c r="O30" s="46"/>
      <c r="P30" s="212">
        <f t="shared" si="2"/>
        <v>0</v>
      </c>
      <c r="R30">
        <v>1.7999999999999999E-2</v>
      </c>
      <c r="S30">
        <f t="shared" si="0"/>
        <v>1.7999999999999999E-2</v>
      </c>
    </row>
    <row r="31" spans="2:20" ht="20.100000000000001" customHeight="1" x14ac:dyDescent="0.15">
      <c r="B31" s="412" t="s">
        <v>157</v>
      </c>
      <c r="C31" s="413"/>
      <c r="D31" s="413"/>
      <c r="E31" s="413"/>
      <c r="F31" s="413"/>
      <c r="G31" s="414"/>
      <c r="H31" s="266"/>
      <c r="I31" s="154"/>
      <c r="J31" s="222" t="s">
        <v>19</v>
      </c>
      <c r="K31" s="210">
        <f>TRUNC(R40*R31,-1)</f>
        <v>320</v>
      </c>
      <c r="L31" s="46"/>
      <c r="M31" s="212">
        <f t="shared" si="1"/>
        <v>0</v>
      </c>
      <c r="N31" s="210">
        <f>TRUNC(S40*S31,-1)</f>
        <v>320</v>
      </c>
      <c r="O31" s="46"/>
      <c r="P31" s="212">
        <f t="shared" si="2"/>
        <v>0</v>
      </c>
      <c r="R31">
        <v>1.7999999999999999E-2</v>
      </c>
      <c r="S31">
        <f t="shared" si="0"/>
        <v>1.7999999999999999E-2</v>
      </c>
    </row>
    <row r="32" spans="2:20" ht="20.100000000000001" customHeight="1" x14ac:dyDescent="0.15">
      <c r="B32" s="412" t="s">
        <v>158</v>
      </c>
      <c r="C32" s="413"/>
      <c r="D32" s="413"/>
      <c r="E32" s="413"/>
      <c r="F32" s="413"/>
      <c r="G32" s="414"/>
      <c r="H32" s="266"/>
      <c r="I32" s="154"/>
      <c r="J32" s="222" t="s">
        <v>19</v>
      </c>
      <c r="K32" s="210">
        <f>TRUNC(R40*R32,-1)</f>
        <v>2570</v>
      </c>
      <c r="L32" s="46"/>
      <c r="M32" s="212">
        <f t="shared" si="1"/>
        <v>0</v>
      </c>
      <c r="N32" s="210">
        <f>TRUNC(S40*S32,-1)</f>
        <v>2570</v>
      </c>
      <c r="O32" s="46"/>
      <c r="P32" s="212">
        <f t="shared" si="2"/>
        <v>0</v>
      </c>
      <c r="R32">
        <v>0.14299999999999999</v>
      </c>
      <c r="S32">
        <f t="shared" si="0"/>
        <v>0.14299999999999999</v>
      </c>
    </row>
    <row r="33" spans="1:19" ht="20.100000000000001" customHeight="1" x14ac:dyDescent="0.15">
      <c r="B33" s="412" t="s">
        <v>307</v>
      </c>
      <c r="C33" s="413"/>
      <c r="D33" s="413"/>
      <c r="E33" s="413"/>
      <c r="F33" s="413"/>
      <c r="G33" s="414"/>
      <c r="H33" s="266"/>
      <c r="I33" s="154"/>
      <c r="J33" s="222" t="s">
        <v>19</v>
      </c>
      <c r="K33" s="210">
        <f>TRUNC(R40*R33,-1)</f>
        <v>30</v>
      </c>
      <c r="L33" s="46"/>
      <c r="M33" s="212">
        <f t="shared" si="1"/>
        <v>0</v>
      </c>
      <c r="N33" s="210">
        <f>TRUNC(S40*S33,-1)</f>
        <v>30</v>
      </c>
      <c r="O33" s="46"/>
      <c r="P33" s="212">
        <f t="shared" si="2"/>
        <v>0</v>
      </c>
      <c r="R33">
        <v>2E-3</v>
      </c>
      <c r="S33">
        <f t="shared" si="0"/>
        <v>2E-3</v>
      </c>
    </row>
    <row r="34" spans="1:19" ht="20.100000000000001" customHeight="1" x14ac:dyDescent="0.15">
      <c r="B34" s="412" t="s">
        <v>164</v>
      </c>
      <c r="C34" s="413"/>
      <c r="D34" s="413"/>
      <c r="E34" s="413"/>
      <c r="F34" s="413"/>
      <c r="G34" s="414"/>
      <c r="H34" s="266"/>
      <c r="I34" s="154"/>
      <c r="J34" s="222" t="s">
        <v>31</v>
      </c>
      <c r="K34" s="210">
        <f>TRUNC(R40*R34,-1)</f>
        <v>2910</v>
      </c>
      <c r="L34" s="46"/>
      <c r="M34" s="212">
        <f t="shared" si="1"/>
        <v>0</v>
      </c>
      <c r="N34" s="210">
        <f>TRUNC(S40*S34,-1)</f>
        <v>2910</v>
      </c>
      <c r="O34" s="46"/>
      <c r="P34" s="212">
        <f t="shared" si="2"/>
        <v>0</v>
      </c>
      <c r="R34">
        <v>0.16200000000000001</v>
      </c>
      <c r="S34">
        <f t="shared" si="0"/>
        <v>0.16200000000000001</v>
      </c>
    </row>
    <row r="35" spans="1:19" ht="20.100000000000001" customHeight="1" x14ac:dyDescent="0.15">
      <c r="B35" s="412" t="s">
        <v>306</v>
      </c>
      <c r="C35" s="413"/>
      <c r="D35" s="413"/>
      <c r="E35" s="413"/>
      <c r="F35" s="413"/>
      <c r="G35" s="414"/>
      <c r="H35" s="266"/>
      <c r="I35" s="154"/>
      <c r="J35" s="222" t="s">
        <v>13</v>
      </c>
      <c r="K35" s="210">
        <f>TRUNC(R40*R35,-1)</f>
        <v>2570</v>
      </c>
      <c r="L35" s="46"/>
      <c r="M35" s="212">
        <f t="shared" si="1"/>
        <v>0</v>
      </c>
      <c r="N35" s="210">
        <f>TRUNC(S40*S35,-1)</f>
        <v>2570</v>
      </c>
      <c r="O35" s="46"/>
      <c r="P35" s="212">
        <f t="shared" si="2"/>
        <v>0</v>
      </c>
      <c r="R35">
        <v>0.14299999999999999</v>
      </c>
      <c r="S35">
        <f t="shared" si="0"/>
        <v>0.14299999999999999</v>
      </c>
    </row>
    <row r="36" spans="1:19" ht="20.100000000000001" customHeight="1" x14ac:dyDescent="0.15">
      <c r="B36" s="412" t="s">
        <v>29</v>
      </c>
      <c r="C36" s="413"/>
      <c r="D36" s="413"/>
      <c r="E36" s="413"/>
      <c r="F36" s="413"/>
      <c r="G36" s="414"/>
      <c r="H36" s="266"/>
      <c r="I36" s="154"/>
      <c r="J36" s="222" t="s">
        <v>13</v>
      </c>
      <c r="K36" s="210">
        <f>TRUNC(R40*R36,-1)</f>
        <v>640</v>
      </c>
      <c r="L36" s="46"/>
      <c r="M36" s="212">
        <f t="shared" si="1"/>
        <v>0</v>
      </c>
      <c r="N36" s="210">
        <f>TRUNC(S40*S36,-1)</f>
        <v>640</v>
      </c>
      <c r="O36" s="46"/>
      <c r="P36" s="212">
        <f t="shared" si="2"/>
        <v>0</v>
      </c>
      <c r="R36">
        <v>3.5999999999999997E-2</v>
      </c>
      <c r="S36">
        <f t="shared" si="0"/>
        <v>3.5999999999999997E-2</v>
      </c>
    </row>
    <row r="37" spans="1:19" ht="20.100000000000001" customHeight="1" x14ac:dyDescent="0.15">
      <c r="B37" s="412" t="s">
        <v>24</v>
      </c>
      <c r="C37" s="413"/>
      <c r="D37" s="413"/>
      <c r="E37" s="413"/>
      <c r="F37" s="413"/>
      <c r="G37" s="414"/>
      <c r="H37" s="266"/>
      <c r="I37" s="154"/>
      <c r="J37" s="222" t="s">
        <v>13</v>
      </c>
      <c r="K37" s="210"/>
      <c r="L37" s="46"/>
      <c r="M37" s="212"/>
      <c r="N37" s="33">
        <f>TRUNC(S40*S37,-1)</f>
        <v>1800</v>
      </c>
      <c r="O37" s="46"/>
      <c r="P37" s="212">
        <f t="shared" si="2"/>
        <v>0</v>
      </c>
      <c r="S37">
        <v>0.1</v>
      </c>
    </row>
    <row r="38" spans="1:19" ht="20.100000000000001" customHeight="1" x14ac:dyDescent="0.15">
      <c r="B38" s="412" t="s">
        <v>153</v>
      </c>
      <c r="C38" s="413"/>
      <c r="D38" s="413"/>
      <c r="E38" s="413"/>
      <c r="F38" s="413"/>
      <c r="G38" s="414"/>
      <c r="H38" s="266"/>
      <c r="I38" s="154"/>
      <c r="J38" s="222" t="s">
        <v>13</v>
      </c>
      <c r="K38" s="210"/>
      <c r="L38" s="46"/>
      <c r="M38" s="212"/>
      <c r="N38" s="33">
        <f>TRUNC(S40*S38,-1)</f>
        <v>16500</v>
      </c>
      <c r="O38" s="46"/>
      <c r="P38" s="212">
        <f t="shared" si="2"/>
        <v>0</v>
      </c>
      <c r="S38">
        <v>0.91700000000000004</v>
      </c>
    </row>
    <row r="39" spans="1:19" ht="20.100000000000001" customHeight="1" x14ac:dyDescent="0.15">
      <c r="B39" s="412" t="s">
        <v>154</v>
      </c>
      <c r="C39" s="413"/>
      <c r="D39" s="413"/>
      <c r="E39" s="413"/>
      <c r="F39" s="413"/>
      <c r="G39" s="414"/>
      <c r="H39" s="266"/>
      <c r="I39" s="154"/>
      <c r="J39" s="222" t="s">
        <v>13</v>
      </c>
      <c r="K39" s="210"/>
      <c r="L39" s="46"/>
      <c r="M39" s="212"/>
      <c r="N39" s="33">
        <f>TRUNC(S40*S39,-1)</f>
        <v>22960</v>
      </c>
      <c r="O39" s="46"/>
      <c r="P39" s="212">
        <f t="shared" si="2"/>
        <v>0</v>
      </c>
      <c r="S39">
        <v>1.276</v>
      </c>
    </row>
    <row r="40" spans="1:19" ht="20.100000000000001" customHeight="1" x14ac:dyDescent="0.15">
      <c r="B40" s="415" t="s">
        <v>70</v>
      </c>
      <c r="C40" s="416"/>
      <c r="D40" s="416"/>
      <c r="E40" s="416"/>
      <c r="F40" s="416"/>
      <c r="G40" s="416"/>
      <c r="H40" s="416"/>
      <c r="I40" s="92"/>
      <c r="J40" s="226"/>
      <c r="K40" s="114"/>
      <c r="L40" s="15"/>
      <c r="M40" s="264">
        <f>SUM(M8:M39)</f>
        <v>0</v>
      </c>
      <c r="N40" s="118"/>
      <c r="O40" s="15"/>
      <c r="P40" s="264">
        <f>SUM(P8:P39)</f>
        <v>0</v>
      </c>
      <c r="R40">
        <f>見積総括書!Q17</f>
        <v>18000</v>
      </c>
      <c r="S40">
        <f>見積総括書!R17</f>
        <v>18000</v>
      </c>
    </row>
    <row r="41" spans="1:19" s="69" customFormat="1" ht="20.100000000000001" customHeight="1" x14ac:dyDescent="0.15">
      <c r="A41" s="65"/>
      <c r="B41" s="403" t="s">
        <v>72</v>
      </c>
      <c r="C41" s="404"/>
      <c r="D41" s="404"/>
      <c r="E41" s="404"/>
      <c r="F41" s="404"/>
      <c r="G41" s="404"/>
      <c r="H41" s="160"/>
      <c r="I41" s="155"/>
      <c r="J41" s="254" t="s">
        <v>13</v>
      </c>
      <c r="K41" s="156">
        <v>20000</v>
      </c>
      <c r="L41" s="157"/>
      <c r="M41" s="158">
        <f>SUM(I41*K41)</f>
        <v>0</v>
      </c>
      <c r="N41" s="164">
        <v>20000</v>
      </c>
      <c r="O41" s="165"/>
      <c r="P41" s="159">
        <f>SUM(I41*N41)</f>
        <v>0</v>
      </c>
    </row>
    <row r="42" spans="1:19" ht="20.100000000000001" customHeight="1" x14ac:dyDescent="0.15">
      <c r="B42" s="329" t="s">
        <v>191</v>
      </c>
      <c r="C42" s="330"/>
      <c r="D42" s="330"/>
      <c r="E42" s="330"/>
      <c r="F42" s="330"/>
      <c r="G42" s="331"/>
      <c r="H42" s="18"/>
      <c r="I42" s="91"/>
      <c r="J42" s="222" t="s">
        <v>13</v>
      </c>
      <c r="K42" s="166">
        <v>0</v>
      </c>
      <c r="L42" s="167"/>
      <c r="M42" s="172">
        <f>SUM(I42*K42)</f>
        <v>0</v>
      </c>
      <c r="N42" s="168">
        <v>0</v>
      </c>
      <c r="O42" s="99"/>
      <c r="P42" s="172">
        <f>SUM(I42*N42)</f>
        <v>0</v>
      </c>
    </row>
    <row r="43" spans="1:19" ht="20.100000000000001" customHeight="1" x14ac:dyDescent="0.15">
      <c r="B43" s="329" t="s">
        <v>192</v>
      </c>
      <c r="C43" s="330"/>
      <c r="D43" s="330"/>
      <c r="E43" s="330"/>
      <c r="F43" s="330"/>
      <c r="G43" s="331"/>
      <c r="H43" s="18"/>
      <c r="I43" s="91"/>
      <c r="J43" s="222" t="s">
        <v>13</v>
      </c>
      <c r="K43" s="166">
        <v>0</v>
      </c>
      <c r="L43" s="167"/>
      <c r="M43" s="172">
        <f>SUM(I43*K43)</f>
        <v>0</v>
      </c>
      <c r="N43" s="168">
        <v>0</v>
      </c>
      <c r="O43" s="99"/>
      <c r="P43" s="172">
        <f>SUM(I43*N43)</f>
        <v>0</v>
      </c>
    </row>
    <row r="44" spans="1:19" ht="20.100000000000001" customHeight="1" x14ac:dyDescent="0.15">
      <c r="B44" s="62" t="s">
        <v>193</v>
      </c>
      <c r="C44" s="63"/>
      <c r="D44" s="63"/>
      <c r="E44" s="63"/>
      <c r="F44" s="63"/>
      <c r="G44" s="64"/>
      <c r="H44" s="30"/>
      <c r="I44" s="91"/>
      <c r="J44" s="255" t="s">
        <v>13</v>
      </c>
      <c r="K44" s="166">
        <v>0</v>
      </c>
      <c r="L44" s="169"/>
      <c r="M44" s="172">
        <f>SUM(I44*K44)</f>
        <v>0</v>
      </c>
      <c r="N44" s="168">
        <v>0</v>
      </c>
      <c r="O44" s="170"/>
      <c r="P44" s="172">
        <f>SUM(I44*N44)</f>
        <v>0</v>
      </c>
    </row>
    <row r="45" spans="1:19" ht="20.100000000000001" customHeight="1" x14ac:dyDescent="0.15">
      <c r="B45" s="329" t="s">
        <v>194</v>
      </c>
      <c r="C45" s="330"/>
      <c r="D45" s="330"/>
      <c r="E45" s="330"/>
      <c r="F45" s="330"/>
      <c r="G45" s="331"/>
      <c r="H45" s="30"/>
      <c r="I45" s="91"/>
      <c r="J45" s="223" t="s">
        <v>13</v>
      </c>
      <c r="K45" s="166">
        <v>0</v>
      </c>
      <c r="L45" s="169"/>
      <c r="M45" s="172">
        <f>SUM(I45*K45)</f>
        <v>0</v>
      </c>
      <c r="N45" s="168">
        <v>0</v>
      </c>
      <c r="O45" s="170"/>
      <c r="P45" s="172">
        <f>SUM(I45*N45)</f>
        <v>0</v>
      </c>
    </row>
    <row r="46" spans="1:19" s="69" customFormat="1" ht="20.100000000000001" customHeight="1" x14ac:dyDescent="0.15">
      <c r="A46" s="65"/>
      <c r="B46" s="405" t="s">
        <v>73</v>
      </c>
      <c r="C46" s="406"/>
      <c r="D46" s="406"/>
      <c r="E46" s="406"/>
      <c r="F46" s="406"/>
      <c r="G46" s="406"/>
      <c r="H46" s="70"/>
      <c r="I46" s="93"/>
      <c r="J46" s="230" t="s">
        <v>13</v>
      </c>
      <c r="K46" s="40"/>
      <c r="L46" s="67"/>
      <c r="M46" s="68">
        <f>SUM(M40:M45)</f>
        <v>0</v>
      </c>
      <c r="N46" s="162"/>
      <c r="O46" s="163"/>
      <c r="P46" s="68">
        <f>SUM(P40:P45)</f>
        <v>0</v>
      </c>
    </row>
    <row r="47" spans="1:19" s="69" customFormat="1" ht="20.100000000000001" customHeight="1" x14ac:dyDescent="0.15">
      <c r="A47" s="65"/>
      <c r="B47" s="407" t="s">
        <v>71</v>
      </c>
      <c r="C47" s="408"/>
      <c r="D47" s="408"/>
      <c r="E47" s="408"/>
      <c r="F47" s="408"/>
      <c r="G47" s="408"/>
      <c r="H47" s="408"/>
      <c r="I47" s="90"/>
      <c r="J47" s="66"/>
      <c r="K47" s="66"/>
      <c r="L47" s="66"/>
      <c r="M47" s="71"/>
      <c r="N47" s="400">
        <f>SUM(M46+P46)</f>
        <v>0</v>
      </c>
      <c r="O47" s="401"/>
      <c r="P47" s="402"/>
    </row>
    <row r="48" spans="1:19" ht="8.25" customHeight="1" x14ac:dyDescent="0.15">
      <c r="O48" s="141"/>
      <c r="P48" s="150"/>
    </row>
  </sheetData>
  <sheetProtection formatColumns="0"/>
  <mergeCells count="55">
    <mergeCell ref="N5:P5"/>
    <mergeCell ref="E3:I3"/>
    <mergeCell ref="N3:P3"/>
    <mergeCell ref="O6:P6"/>
    <mergeCell ref="B8:G8"/>
    <mergeCell ref="B17:G17"/>
    <mergeCell ref="B12:G12"/>
    <mergeCell ref="B13:G13"/>
    <mergeCell ref="C3:D3"/>
    <mergeCell ref="B7:G7"/>
    <mergeCell ref="A5:A6"/>
    <mergeCell ref="B5:G6"/>
    <mergeCell ref="H5:H6"/>
    <mergeCell ref="K5:M5"/>
    <mergeCell ref="L6:M6"/>
    <mergeCell ref="B33:G33"/>
    <mergeCell ref="B32:G32"/>
    <mergeCell ref="B18:G18"/>
    <mergeCell ref="B10:G10"/>
    <mergeCell ref="B11:G11"/>
    <mergeCell ref="B16:G16"/>
    <mergeCell ref="B9:G9"/>
    <mergeCell ref="B30:G30"/>
    <mergeCell ref="B29:G29"/>
    <mergeCell ref="B25:G25"/>
    <mergeCell ref="B26:G26"/>
    <mergeCell ref="B19:G19"/>
    <mergeCell ref="B15:G15"/>
    <mergeCell ref="B21:G21"/>
    <mergeCell ref="N47:P47"/>
    <mergeCell ref="B34:G34"/>
    <mergeCell ref="B35:G35"/>
    <mergeCell ref="B45:G45"/>
    <mergeCell ref="B42:G42"/>
    <mergeCell ref="B40:H40"/>
    <mergeCell ref="B43:G43"/>
    <mergeCell ref="B46:G46"/>
    <mergeCell ref="B47:H47"/>
    <mergeCell ref="B38:G38"/>
    <mergeCell ref="H1:M1"/>
    <mergeCell ref="B27:G27"/>
    <mergeCell ref="B20:G20"/>
    <mergeCell ref="B22:G22"/>
    <mergeCell ref="B23:G23"/>
    <mergeCell ref="B24:G24"/>
    <mergeCell ref="J5:J6"/>
    <mergeCell ref="I5:I6"/>
    <mergeCell ref="E2:G2"/>
    <mergeCell ref="B14:G14"/>
    <mergeCell ref="B41:G41"/>
    <mergeCell ref="B36:G36"/>
    <mergeCell ref="B39:G39"/>
    <mergeCell ref="B31:G31"/>
    <mergeCell ref="B37:G37"/>
    <mergeCell ref="B28:G28"/>
  </mergeCells>
  <phoneticPr fontId="2"/>
  <pageMargins left="0.51181102362204722" right="0.15748031496062992" top="0.23622047244094491" bottom="7.874015748031496E-2" header="0.19685039370078741" footer="0.1968503937007874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topLeftCell="A20" zoomScale="125" zoomScaleNormal="125" workbookViewId="0">
      <selection activeCell="I35" sqref="I35"/>
    </sheetView>
  </sheetViews>
  <sheetFormatPr defaultRowHeight="13.5" x14ac:dyDescent="0.15"/>
  <cols>
    <col min="1" max="1" width="1.625" style="1" customWidth="1"/>
    <col min="2" max="6" width="3.75" style="1" customWidth="1"/>
    <col min="7" max="7" width="8.125" style="1" customWidth="1"/>
    <col min="8" max="8" width="10.375" style="1" customWidth="1"/>
    <col min="9" max="9" width="6" style="88" customWidth="1"/>
    <col min="10" max="10" width="3.375" style="1" customWidth="1"/>
    <col min="11" max="11" width="8.625" style="86" customWidth="1"/>
    <col min="12" max="12" width="1.625" style="1" customWidth="1"/>
    <col min="13" max="13" width="12.5" style="88" customWidth="1"/>
    <col min="14" max="14" width="9.625" style="37" customWidth="1"/>
    <col min="15" max="15" width="1.5" style="1" customWidth="1"/>
    <col min="16" max="16" width="12.5" style="88" customWidth="1"/>
    <col min="17" max="17" width="2" customWidth="1"/>
  </cols>
  <sheetData>
    <row r="1" spans="1:25" s="1" customFormat="1" ht="21" customHeight="1" x14ac:dyDescent="0.15">
      <c r="D1" s="179"/>
      <c r="E1" s="179"/>
      <c r="F1" s="179"/>
      <c r="G1" s="179"/>
      <c r="H1" s="339" t="s">
        <v>233</v>
      </c>
      <c r="I1" s="339"/>
      <c r="J1" s="339"/>
      <c r="K1" s="339"/>
      <c r="L1" s="339"/>
      <c r="M1" s="339"/>
      <c r="N1" s="179"/>
      <c r="O1" s="179"/>
      <c r="P1" s="179"/>
    </row>
    <row r="2" spans="1:25" s="1" customFormat="1" ht="15" customHeight="1" x14ac:dyDescent="0.15">
      <c r="D2" s="2"/>
      <c r="E2" s="395"/>
      <c r="F2" s="395"/>
      <c r="G2" s="395"/>
      <c r="I2" s="88"/>
      <c r="K2" s="86"/>
      <c r="M2" s="88"/>
      <c r="N2" s="37"/>
      <c r="P2" s="98"/>
    </row>
    <row r="3" spans="1:25" s="1" customFormat="1" ht="15" customHeight="1" x14ac:dyDescent="0.15">
      <c r="C3" s="333" t="s">
        <v>200</v>
      </c>
      <c r="D3" s="333"/>
      <c r="E3" s="396" t="s">
        <v>48</v>
      </c>
      <c r="F3" s="396"/>
      <c r="G3" s="396"/>
      <c r="H3" s="396"/>
      <c r="I3" s="396"/>
      <c r="K3" s="86"/>
      <c r="M3" s="95"/>
      <c r="N3" s="397"/>
      <c r="O3" s="397"/>
      <c r="P3" s="397"/>
    </row>
    <row r="4" spans="1:25" s="1" customFormat="1" ht="3.75" customHeight="1" x14ac:dyDescent="0.15">
      <c r="I4" s="88"/>
      <c r="K4" s="86"/>
      <c r="M4" s="88"/>
      <c r="N4" s="37"/>
      <c r="P4" s="88"/>
    </row>
    <row r="5" spans="1:25" x14ac:dyDescent="0.15">
      <c r="A5" s="386"/>
      <c r="B5" s="387" t="s">
        <v>12</v>
      </c>
      <c r="C5" s="388"/>
      <c r="D5" s="388"/>
      <c r="E5" s="388"/>
      <c r="F5" s="388"/>
      <c r="G5" s="388"/>
      <c r="H5" s="371" t="s">
        <v>3</v>
      </c>
      <c r="I5" s="391" t="s">
        <v>7</v>
      </c>
      <c r="J5" s="398" t="s">
        <v>8</v>
      </c>
      <c r="K5" s="340" t="s">
        <v>10</v>
      </c>
      <c r="L5" s="342"/>
      <c r="M5" s="341"/>
      <c r="N5" s="342" t="s">
        <v>74</v>
      </c>
      <c r="O5" s="342"/>
      <c r="P5" s="341"/>
    </row>
    <row r="6" spans="1:25" x14ac:dyDescent="0.15">
      <c r="A6" s="386"/>
      <c r="B6" s="389"/>
      <c r="C6" s="390"/>
      <c r="D6" s="390"/>
      <c r="E6" s="390"/>
      <c r="F6" s="390"/>
      <c r="G6" s="390"/>
      <c r="H6" s="373"/>
      <c r="I6" s="392"/>
      <c r="J6" s="399"/>
      <c r="K6" s="209" t="s">
        <v>201</v>
      </c>
      <c r="L6" s="346" t="s">
        <v>9</v>
      </c>
      <c r="M6" s="346"/>
      <c r="N6" s="56" t="s">
        <v>201</v>
      </c>
      <c r="O6" s="340" t="s">
        <v>9</v>
      </c>
      <c r="P6" s="341"/>
      <c r="R6" s="440"/>
      <c r="S6" s="440"/>
      <c r="T6" s="440"/>
      <c r="U6" s="440"/>
    </row>
    <row r="7" spans="1:25" ht="20.100000000000001" customHeight="1" x14ac:dyDescent="0.15">
      <c r="B7" s="329" t="s">
        <v>96</v>
      </c>
      <c r="C7" s="330"/>
      <c r="D7" s="330"/>
      <c r="E7" s="330"/>
      <c r="F7" s="330"/>
      <c r="G7" s="331"/>
      <c r="H7" s="24"/>
      <c r="I7" s="240"/>
      <c r="J7" s="219" t="s">
        <v>95</v>
      </c>
      <c r="K7" s="200"/>
      <c r="L7" s="129"/>
      <c r="M7" s="189">
        <f>TRUNC(IF(I7=0,0,R35*R7+(I7-19)/19*R35*T7),-1)</f>
        <v>0</v>
      </c>
      <c r="N7" s="189"/>
      <c r="O7" s="129"/>
      <c r="P7" s="79">
        <f>TRUNC(IF(I7=0,0,S35*S7+(I7-19)/19*S35*U7),-1)</f>
        <v>0</v>
      </c>
      <c r="R7">
        <v>9.4E-2</v>
      </c>
      <c r="S7">
        <v>0.115</v>
      </c>
      <c r="T7">
        <v>0.02</v>
      </c>
      <c r="U7">
        <v>2.8000000000000001E-2</v>
      </c>
    </row>
    <row r="8" spans="1:25" ht="20.100000000000001" customHeight="1" x14ac:dyDescent="0.15">
      <c r="B8" s="329" t="s">
        <v>97</v>
      </c>
      <c r="C8" s="330"/>
      <c r="D8" s="330"/>
      <c r="E8" s="330"/>
      <c r="F8" s="330"/>
      <c r="G8" s="331"/>
      <c r="H8" s="24"/>
      <c r="I8" s="240"/>
      <c r="J8" s="222" t="s">
        <v>16</v>
      </c>
      <c r="K8" s="200">
        <f>TRUNC(R35*R8,-1)</f>
        <v>1310</v>
      </c>
      <c r="L8" s="129"/>
      <c r="M8" s="189">
        <f>I8*K8</f>
        <v>0</v>
      </c>
      <c r="N8" s="189">
        <f>TRUNC(S35*S8,-1)</f>
        <v>2770</v>
      </c>
      <c r="O8" s="129"/>
      <c r="P8" s="189">
        <f>I8*N8</f>
        <v>0</v>
      </c>
      <c r="R8">
        <v>7.2999999999999995E-2</v>
      </c>
      <c r="S8">
        <v>0.154</v>
      </c>
    </row>
    <row r="9" spans="1:25" ht="20.100000000000001" customHeight="1" x14ac:dyDescent="0.15">
      <c r="B9" s="329" t="s">
        <v>98</v>
      </c>
      <c r="C9" s="330"/>
      <c r="D9" s="330"/>
      <c r="E9" s="330"/>
      <c r="F9" s="330"/>
      <c r="G9" s="331"/>
      <c r="H9" s="24" t="s">
        <v>99</v>
      </c>
      <c r="I9" s="240"/>
      <c r="J9" s="222" t="s">
        <v>15</v>
      </c>
      <c r="K9" s="200">
        <f>TRUNC(R35*R9,-1)</f>
        <v>1620</v>
      </c>
      <c r="L9" s="129"/>
      <c r="M9" s="189">
        <f>I9*K9</f>
        <v>0</v>
      </c>
      <c r="N9" s="189">
        <f>TRUNC(S35*S9,-1)</f>
        <v>3240</v>
      </c>
      <c r="O9" s="129"/>
      <c r="P9" s="307">
        <f>I9*N9</f>
        <v>0</v>
      </c>
      <c r="R9">
        <v>0.09</v>
      </c>
      <c r="S9">
        <v>0.18</v>
      </c>
    </row>
    <row r="10" spans="1:25" ht="20.100000000000001" customHeight="1" x14ac:dyDescent="0.15">
      <c r="B10" s="329" t="s">
        <v>273</v>
      </c>
      <c r="C10" s="330"/>
      <c r="D10" s="330"/>
      <c r="E10" s="330"/>
      <c r="F10" s="330"/>
      <c r="G10" s="331"/>
      <c r="H10" s="24"/>
      <c r="I10" s="240"/>
      <c r="J10" s="219" t="s">
        <v>95</v>
      </c>
      <c r="K10" s="200"/>
      <c r="L10" s="129"/>
      <c r="M10" s="189">
        <f>TRUNC(IF(I10=0,0,R35*R10+(I10-19)/19*R35*T10),-1)</f>
        <v>0</v>
      </c>
      <c r="N10" s="189"/>
      <c r="O10" s="129"/>
      <c r="P10" s="189">
        <f>TRUNC(IF(I10=0,0,S35*S10+(I10-19)/19*S35*U10),-1)</f>
        <v>0</v>
      </c>
      <c r="R10">
        <v>4.2999999999999997E-2</v>
      </c>
      <c r="S10">
        <v>4.2999999999999997E-2</v>
      </c>
      <c r="T10">
        <v>7.0000000000000001E-3</v>
      </c>
      <c r="U10">
        <v>7.0000000000000001E-3</v>
      </c>
    </row>
    <row r="11" spans="1:25" ht="20.100000000000001" customHeight="1" x14ac:dyDescent="0.15">
      <c r="B11" s="329" t="s">
        <v>75</v>
      </c>
      <c r="C11" s="330"/>
      <c r="D11" s="330"/>
      <c r="E11" s="330"/>
      <c r="F11" s="330"/>
      <c r="G11" s="331"/>
      <c r="H11" s="23"/>
      <c r="I11" s="240"/>
      <c r="J11" s="222" t="s">
        <v>19</v>
      </c>
      <c r="K11" s="200">
        <f>TRUNC(R35*R11,-1)</f>
        <v>340</v>
      </c>
      <c r="L11" s="129"/>
      <c r="M11" s="189">
        <f>I11*K11</f>
        <v>0</v>
      </c>
      <c r="N11" s="189">
        <f>TRUNC(S35*S11,-1)</f>
        <v>340</v>
      </c>
      <c r="O11" s="129"/>
      <c r="P11" s="189">
        <f t="shared" ref="P11:P33" si="0">I11*N11</f>
        <v>0</v>
      </c>
      <c r="R11">
        <v>1.9E-2</v>
      </c>
      <c r="S11">
        <v>1.9E-2</v>
      </c>
    </row>
    <row r="12" spans="1:25" ht="20.100000000000001" customHeight="1" x14ac:dyDescent="0.15">
      <c r="B12" s="329" t="s">
        <v>17</v>
      </c>
      <c r="C12" s="330"/>
      <c r="D12" s="330"/>
      <c r="E12" s="330"/>
      <c r="F12" s="330"/>
      <c r="G12" s="331"/>
      <c r="H12" s="18"/>
      <c r="I12" s="240"/>
      <c r="J12" s="222" t="s">
        <v>16</v>
      </c>
      <c r="K12" s="200">
        <f>TRUNC(R35*R12,-1)</f>
        <v>790</v>
      </c>
      <c r="L12" s="129"/>
      <c r="M12" s="189">
        <f>I12*K12</f>
        <v>0</v>
      </c>
      <c r="N12" s="189">
        <f>TRUNC(S35*S12,-1)</f>
        <v>790</v>
      </c>
      <c r="O12" s="129"/>
      <c r="P12" s="189">
        <f t="shared" si="0"/>
        <v>0</v>
      </c>
      <c r="R12">
        <v>4.3999999999999997E-2</v>
      </c>
      <c r="S12">
        <v>4.3999999999999997E-2</v>
      </c>
    </row>
    <row r="13" spans="1:25" ht="20.100000000000001" customHeight="1" x14ac:dyDescent="0.15">
      <c r="B13" s="329" t="s">
        <v>18</v>
      </c>
      <c r="C13" s="330"/>
      <c r="D13" s="330"/>
      <c r="E13" s="330"/>
      <c r="F13" s="330"/>
      <c r="G13" s="331"/>
      <c r="H13" s="18"/>
      <c r="I13" s="240"/>
      <c r="J13" s="222" t="s">
        <v>19</v>
      </c>
      <c r="K13" s="200">
        <f>TRUNC(IF(I13&lt;=50,R35*R13,IF(I13&gt;100,R35*T13,R35*S13)),-1)</f>
        <v>770</v>
      </c>
      <c r="L13" s="129"/>
      <c r="M13" s="189">
        <f t="shared" ref="M13:M32" si="1">I13*K13</f>
        <v>0</v>
      </c>
      <c r="N13" s="189">
        <f>K13</f>
        <v>770</v>
      </c>
      <c r="O13" s="129"/>
      <c r="P13" s="189">
        <f t="shared" si="0"/>
        <v>0</v>
      </c>
      <c r="R13">
        <v>4.2999999999999997E-2</v>
      </c>
      <c r="S13">
        <v>3.7999999999999999E-2</v>
      </c>
      <c r="T13">
        <v>3.4000000000000002E-2</v>
      </c>
    </row>
    <row r="14" spans="1:25" ht="20.100000000000001" customHeight="1" x14ac:dyDescent="0.15">
      <c r="B14" s="329" t="s">
        <v>274</v>
      </c>
      <c r="C14" s="330"/>
      <c r="D14" s="330"/>
      <c r="E14" s="330"/>
      <c r="F14" s="330"/>
      <c r="G14" s="331"/>
      <c r="H14" s="18"/>
      <c r="I14" s="240"/>
      <c r="J14" s="222" t="s">
        <v>19</v>
      </c>
      <c r="K14" s="200">
        <f>TRUNC(IF(I14&lt;=50,R35*R14,IF(I14&gt;100,R35*T14,R35*S14)),-1)</f>
        <v>120</v>
      </c>
      <c r="L14" s="129"/>
      <c r="M14" s="189">
        <f>I14*K14</f>
        <v>0</v>
      </c>
      <c r="N14" s="189">
        <f>K14</f>
        <v>120</v>
      </c>
      <c r="O14" s="129"/>
      <c r="P14" s="189">
        <f>I14*N14</f>
        <v>0</v>
      </c>
      <c r="R14">
        <v>7.0000000000000001E-3</v>
      </c>
      <c r="S14">
        <v>6.0000000000000001E-3</v>
      </c>
      <c r="T14">
        <v>5.0000000000000001E-3</v>
      </c>
    </row>
    <row r="15" spans="1:25" ht="20.100000000000001" customHeight="1" x14ac:dyDescent="0.15">
      <c r="B15" s="329" t="s">
        <v>207</v>
      </c>
      <c r="C15" s="330"/>
      <c r="D15" s="330"/>
      <c r="E15" s="330"/>
      <c r="F15" s="330"/>
      <c r="G15" s="331"/>
      <c r="H15" s="28"/>
      <c r="I15" s="240"/>
      <c r="J15" s="222" t="s">
        <v>19</v>
      </c>
      <c r="K15" s="200">
        <f>TRUNC(IF(I15&lt;=50,R35*R15,IF(I15&lt;101,R35*S15,IF(I15&gt;=151,R35*U15,R35*T15))),-1)</f>
        <v>430</v>
      </c>
      <c r="L15" s="129"/>
      <c r="M15" s="189">
        <f t="shared" si="1"/>
        <v>0</v>
      </c>
      <c r="N15" s="200">
        <f>TRUNC(IF(L15&lt;=50,S35*V15,IF(L15&lt;101,S35*W15,IF(L15&gt;=151,S35*Y15,S35*X15))),-1)</f>
        <v>970</v>
      </c>
      <c r="O15" s="129"/>
      <c r="P15" s="189">
        <f t="shared" si="0"/>
        <v>0</v>
      </c>
      <c r="R15">
        <v>2.4E-2</v>
      </c>
      <c r="S15">
        <v>2.1999999999999999E-2</v>
      </c>
      <c r="T15">
        <v>0.02</v>
      </c>
      <c r="U15">
        <v>1.7000000000000001E-2</v>
      </c>
      <c r="V15">
        <v>5.3999999999999999E-2</v>
      </c>
      <c r="W15">
        <v>4.7E-2</v>
      </c>
      <c r="X15">
        <v>0.04</v>
      </c>
      <c r="Y15">
        <v>3.5000000000000003E-2</v>
      </c>
    </row>
    <row r="16" spans="1:25" ht="20.100000000000001" customHeight="1" x14ac:dyDescent="0.15">
      <c r="B16" s="329" t="s">
        <v>207</v>
      </c>
      <c r="C16" s="330"/>
      <c r="D16" s="330"/>
      <c r="E16" s="330"/>
      <c r="F16" s="330"/>
      <c r="G16" s="331"/>
      <c r="H16" s="28" t="s">
        <v>275</v>
      </c>
      <c r="I16" s="240"/>
      <c r="J16" s="222" t="s">
        <v>19</v>
      </c>
      <c r="K16" s="200">
        <f>TRUNC(IF(I16&lt;=50,R35*R16,IF(I16&gt;100,R35*T16,R35*S16)),-1)</f>
        <v>610</v>
      </c>
      <c r="L16" s="129"/>
      <c r="M16" s="189">
        <f>I16*K16</f>
        <v>0</v>
      </c>
      <c r="N16" s="189">
        <f>TRUNC(S35*U16,-1)</f>
        <v>990</v>
      </c>
      <c r="O16" s="129"/>
      <c r="P16" s="189">
        <f>I16*N16</f>
        <v>0</v>
      </c>
      <c r="R16">
        <v>3.4000000000000002E-2</v>
      </c>
      <c r="S16">
        <v>3.2000000000000001E-2</v>
      </c>
      <c r="T16">
        <v>0.03</v>
      </c>
      <c r="U16">
        <v>5.5E-2</v>
      </c>
      <c r="V16">
        <v>5.5E-2</v>
      </c>
      <c r="W16">
        <v>5.5E-2</v>
      </c>
    </row>
    <row r="17" spans="2:23" ht="20.100000000000001" customHeight="1" x14ac:dyDescent="0.15">
      <c r="B17" s="329" t="s">
        <v>276</v>
      </c>
      <c r="C17" s="330"/>
      <c r="D17" s="330"/>
      <c r="E17" s="330"/>
      <c r="F17" s="330"/>
      <c r="G17" s="331"/>
      <c r="H17" s="28"/>
      <c r="I17" s="240"/>
      <c r="J17" s="222" t="s">
        <v>19</v>
      </c>
      <c r="K17" s="200">
        <f>TRUNC(IF(I17&lt;=50,R35*R17,IF(I17&gt;100,R35*T17,R35*S17)),-1)</f>
        <v>700</v>
      </c>
      <c r="L17" s="129"/>
      <c r="M17" s="189">
        <f>I17*K17</f>
        <v>0</v>
      </c>
      <c r="N17" s="189">
        <f>TRUNC(S35*U17,-1)</f>
        <v>950</v>
      </c>
      <c r="O17" s="129"/>
      <c r="P17" s="189">
        <f>I17*N17</f>
        <v>0</v>
      </c>
      <c r="R17">
        <v>3.9E-2</v>
      </c>
      <c r="S17">
        <v>3.6999999999999998E-2</v>
      </c>
      <c r="T17">
        <v>3.5000000000000003E-2</v>
      </c>
      <c r="U17">
        <v>5.2999999999999999E-2</v>
      </c>
    </row>
    <row r="18" spans="2:23" ht="20.100000000000001" customHeight="1" x14ac:dyDescent="0.15">
      <c r="B18" s="329" t="s">
        <v>277</v>
      </c>
      <c r="C18" s="330"/>
      <c r="D18" s="330"/>
      <c r="E18" s="330"/>
      <c r="F18" s="330"/>
      <c r="G18" s="331"/>
      <c r="H18" s="28"/>
      <c r="I18" s="240"/>
      <c r="J18" s="222" t="s">
        <v>19</v>
      </c>
      <c r="K18" s="200">
        <f>TRUNC(IF(I18&lt;=50,R35*R18,IF(I18&gt;100,R35*T18,R35*S18)),-1)</f>
        <v>1130</v>
      </c>
      <c r="L18" s="129"/>
      <c r="M18" s="189">
        <f>I18*K18</f>
        <v>0</v>
      </c>
      <c r="N18" s="189">
        <f>K18</f>
        <v>1130</v>
      </c>
      <c r="O18" s="129"/>
      <c r="P18" s="189">
        <f>I18*N18</f>
        <v>0</v>
      </c>
      <c r="R18">
        <v>6.3E-2</v>
      </c>
      <c r="S18">
        <v>6.0999999999999999E-2</v>
      </c>
      <c r="T18">
        <v>5.8999999999999997E-2</v>
      </c>
    </row>
    <row r="19" spans="2:23" ht="20.100000000000001" customHeight="1" x14ac:dyDescent="0.15">
      <c r="B19" s="329" t="s">
        <v>279</v>
      </c>
      <c r="C19" s="330"/>
      <c r="D19" s="330"/>
      <c r="E19" s="330"/>
      <c r="F19" s="330"/>
      <c r="G19" s="331"/>
      <c r="H19" s="28"/>
      <c r="I19" s="240"/>
      <c r="J19" s="222" t="s">
        <v>19</v>
      </c>
      <c r="K19" s="200">
        <f>TRUNC(IF(I19&lt;=50,R35*R19,IF(I19&gt;100,R35*T19,R35*S19)),-1)</f>
        <v>750</v>
      </c>
      <c r="L19" s="129"/>
      <c r="M19" s="189">
        <f t="shared" si="1"/>
        <v>0</v>
      </c>
      <c r="N19" s="200">
        <f>TRUNC(S35*U19,-1)</f>
        <v>1510</v>
      </c>
      <c r="O19" s="129"/>
      <c r="P19" s="189">
        <f t="shared" si="0"/>
        <v>0</v>
      </c>
      <c r="R19">
        <v>4.2000000000000003E-2</v>
      </c>
      <c r="S19">
        <v>0.04</v>
      </c>
      <c r="T19">
        <v>3.7999999999999999E-2</v>
      </c>
      <c r="U19">
        <v>8.4000000000000005E-2</v>
      </c>
      <c r="V19">
        <v>8.4000000000000005E-2</v>
      </c>
      <c r="W19">
        <v>8.4000000000000005E-2</v>
      </c>
    </row>
    <row r="20" spans="2:23" ht="20.100000000000001" customHeight="1" x14ac:dyDescent="0.15">
      <c r="B20" s="329" t="s">
        <v>278</v>
      </c>
      <c r="C20" s="330"/>
      <c r="D20" s="330"/>
      <c r="E20" s="330"/>
      <c r="F20" s="330"/>
      <c r="G20" s="331"/>
      <c r="H20" s="28"/>
      <c r="I20" s="240"/>
      <c r="J20" s="222" t="s">
        <v>19</v>
      </c>
      <c r="K20" s="200">
        <f>TRUNC(IF(I20&lt;=50,R35*R20,IF(I20&gt;100,R35*T20,R35*S20)),-1)</f>
        <v>590</v>
      </c>
      <c r="L20" s="129"/>
      <c r="M20" s="189">
        <f t="shared" si="1"/>
        <v>0</v>
      </c>
      <c r="N20" s="189">
        <f>K20</f>
        <v>590</v>
      </c>
      <c r="O20" s="129"/>
      <c r="P20" s="189">
        <f t="shared" si="0"/>
        <v>0</v>
      </c>
      <c r="R20">
        <v>3.3000000000000002E-2</v>
      </c>
      <c r="S20">
        <v>3.1E-2</v>
      </c>
      <c r="T20">
        <v>2.9000000000000001E-2</v>
      </c>
    </row>
    <row r="21" spans="2:23" ht="20.100000000000001" customHeight="1" x14ac:dyDescent="0.15">
      <c r="B21" s="329" t="s">
        <v>281</v>
      </c>
      <c r="C21" s="330"/>
      <c r="D21" s="330"/>
      <c r="E21" s="330"/>
      <c r="F21" s="330"/>
      <c r="G21" s="331"/>
      <c r="H21" s="28"/>
      <c r="I21" s="240"/>
      <c r="J21" s="222" t="s">
        <v>19</v>
      </c>
      <c r="K21" s="200">
        <f>TRUNC(IF(I21&lt;=50,R35*R21,IF(I21&gt;100,R35*T21,R35*S21)),-1)</f>
        <v>160</v>
      </c>
      <c r="L21" s="129"/>
      <c r="M21" s="189">
        <f>I21*K21</f>
        <v>0</v>
      </c>
      <c r="N21" s="189">
        <f>K21</f>
        <v>160</v>
      </c>
      <c r="O21" s="129"/>
      <c r="P21" s="189">
        <f>I21*N21</f>
        <v>0</v>
      </c>
      <c r="R21">
        <v>8.9999999999999993E-3</v>
      </c>
      <c r="S21">
        <v>7.0000000000000001E-3</v>
      </c>
      <c r="T21">
        <v>5.0000000000000001E-3</v>
      </c>
    </row>
    <row r="22" spans="2:23" ht="20.100000000000001" customHeight="1" x14ac:dyDescent="0.15">
      <c r="B22" s="329" t="s">
        <v>280</v>
      </c>
      <c r="C22" s="330"/>
      <c r="D22" s="330"/>
      <c r="E22" s="330"/>
      <c r="F22" s="330"/>
      <c r="G22" s="331"/>
      <c r="H22" s="28"/>
      <c r="I22" s="240"/>
      <c r="J22" s="222" t="s">
        <v>19</v>
      </c>
      <c r="K22" s="200">
        <f>TRUNC(IF(I22&lt;=50,R35*R22,IF(I22&gt;100,R35*T22,R35*S22)),-1)</f>
        <v>270</v>
      </c>
      <c r="L22" s="129"/>
      <c r="M22" s="189">
        <f>I22*K22</f>
        <v>0</v>
      </c>
      <c r="N22" s="189">
        <f>K22</f>
        <v>270</v>
      </c>
      <c r="O22" s="129"/>
      <c r="P22" s="189">
        <f>I22*N22</f>
        <v>0</v>
      </c>
      <c r="R22">
        <v>1.4999999999999999E-2</v>
      </c>
      <c r="S22">
        <v>1.2999999999999999E-2</v>
      </c>
      <c r="T22">
        <v>1.0999999999999999E-2</v>
      </c>
    </row>
    <row r="23" spans="2:23" ht="20.100000000000001" customHeight="1" x14ac:dyDescent="0.15">
      <c r="B23" s="329" t="s">
        <v>208</v>
      </c>
      <c r="C23" s="330"/>
      <c r="D23" s="330"/>
      <c r="E23" s="330"/>
      <c r="F23" s="330"/>
      <c r="G23" s="331"/>
      <c r="H23" s="28"/>
      <c r="I23" s="240"/>
      <c r="J23" s="222" t="s">
        <v>19</v>
      </c>
      <c r="K23" s="200">
        <f>TRUNC(IF(I23&lt;=50,R35*R23,IF(I23&gt;100,R35*T23,R35*S23)),-1)</f>
        <v>230</v>
      </c>
      <c r="L23" s="129"/>
      <c r="M23" s="189">
        <f t="shared" si="1"/>
        <v>0</v>
      </c>
      <c r="N23" s="189">
        <f>K23</f>
        <v>230</v>
      </c>
      <c r="O23" s="129"/>
      <c r="P23" s="189">
        <f t="shared" si="0"/>
        <v>0</v>
      </c>
      <c r="R23">
        <v>1.2999999999999999E-2</v>
      </c>
      <c r="S23">
        <v>1.0999999999999999E-2</v>
      </c>
      <c r="T23">
        <v>8.9999999999999993E-3</v>
      </c>
    </row>
    <row r="24" spans="2:23" ht="20.100000000000001" customHeight="1" x14ac:dyDescent="0.15">
      <c r="B24" s="329" t="s">
        <v>208</v>
      </c>
      <c r="C24" s="330"/>
      <c r="D24" s="330"/>
      <c r="E24" s="330"/>
      <c r="F24" s="330"/>
      <c r="G24" s="331"/>
      <c r="H24" s="28" t="s">
        <v>100</v>
      </c>
      <c r="I24" s="240"/>
      <c r="J24" s="222" t="s">
        <v>19</v>
      </c>
      <c r="K24" s="200">
        <f>TRUNC(R35*R24,-1)</f>
        <v>90</v>
      </c>
      <c r="L24" s="129"/>
      <c r="M24" s="189">
        <f t="shared" si="1"/>
        <v>0</v>
      </c>
      <c r="N24" s="189">
        <f>TRUNC(S35*S24,-1)</f>
        <v>90</v>
      </c>
      <c r="O24" s="129"/>
      <c r="P24" s="189">
        <f t="shared" si="0"/>
        <v>0</v>
      </c>
      <c r="R24">
        <v>5.0000000000000001E-3</v>
      </c>
      <c r="S24">
        <v>5.0000000000000001E-3</v>
      </c>
    </row>
    <row r="25" spans="2:23" ht="20.100000000000001" customHeight="1" x14ac:dyDescent="0.15">
      <c r="B25" s="329" t="s">
        <v>208</v>
      </c>
      <c r="C25" s="330"/>
      <c r="D25" s="330"/>
      <c r="E25" s="330"/>
      <c r="F25" s="330"/>
      <c r="G25" s="331"/>
      <c r="H25" s="28" t="s">
        <v>77</v>
      </c>
      <c r="I25" s="240"/>
      <c r="J25" s="222" t="s">
        <v>19</v>
      </c>
      <c r="K25" s="200">
        <f>TRUNC(R35*R25,-1)</f>
        <v>610</v>
      </c>
      <c r="L25" s="129"/>
      <c r="M25" s="189">
        <f t="shared" si="1"/>
        <v>0</v>
      </c>
      <c r="N25" s="189">
        <f>TRUNC(S35*S25,-1)</f>
        <v>610</v>
      </c>
      <c r="O25" s="129"/>
      <c r="P25" s="189">
        <f t="shared" si="0"/>
        <v>0</v>
      </c>
      <c r="R25">
        <v>3.4000000000000002E-2</v>
      </c>
      <c r="S25">
        <v>3.4000000000000002E-2</v>
      </c>
    </row>
    <row r="26" spans="2:23" ht="20.100000000000001" customHeight="1" x14ac:dyDescent="0.15">
      <c r="B26" s="329" t="s">
        <v>20</v>
      </c>
      <c r="C26" s="330"/>
      <c r="D26" s="330"/>
      <c r="E26" s="330"/>
      <c r="F26" s="330"/>
      <c r="G26" s="331"/>
      <c r="H26" s="18"/>
      <c r="I26" s="240"/>
      <c r="J26" s="222" t="s">
        <v>16</v>
      </c>
      <c r="K26" s="200">
        <f>TRUNC(R35*R26,-1)</f>
        <v>3580</v>
      </c>
      <c r="L26" s="129"/>
      <c r="M26" s="189">
        <f t="shared" si="1"/>
        <v>0</v>
      </c>
      <c r="N26" s="189">
        <f>TRUNC(S35*S26,-1)</f>
        <v>8150</v>
      </c>
      <c r="O26" s="129"/>
      <c r="P26" s="189">
        <f t="shared" si="0"/>
        <v>0</v>
      </c>
      <c r="R26">
        <v>0.19900000000000001</v>
      </c>
      <c r="S26">
        <v>0.45300000000000001</v>
      </c>
    </row>
    <row r="27" spans="2:23" ht="20.100000000000001" customHeight="1" x14ac:dyDescent="0.15">
      <c r="B27" s="329" t="s">
        <v>102</v>
      </c>
      <c r="C27" s="330"/>
      <c r="D27" s="330"/>
      <c r="E27" s="330"/>
      <c r="F27" s="330"/>
      <c r="G27" s="331"/>
      <c r="H27" s="18"/>
      <c r="I27" s="240"/>
      <c r="J27" s="222" t="s">
        <v>19</v>
      </c>
      <c r="K27" s="200">
        <f>TRUNC(R35*R27,-1)</f>
        <v>120</v>
      </c>
      <c r="L27" s="129"/>
      <c r="M27" s="189">
        <f t="shared" si="1"/>
        <v>0</v>
      </c>
      <c r="N27" s="189">
        <f>TRUNC(S35*S27,-1)</f>
        <v>120</v>
      </c>
      <c r="O27" s="129"/>
      <c r="P27" s="189">
        <f t="shared" si="0"/>
        <v>0</v>
      </c>
      <c r="R27">
        <v>7.0000000000000001E-3</v>
      </c>
      <c r="S27">
        <v>7.0000000000000001E-3</v>
      </c>
    </row>
    <row r="28" spans="2:23" ht="20.100000000000001" customHeight="1" x14ac:dyDescent="0.15">
      <c r="B28" s="329" t="s">
        <v>78</v>
      </c>
      <c r="C28" s="330"/>
      <c r="D28" s="330"/>
      <c r="E28" s="330"/>
      <c r="F28" s="330"/>
      <c r="G28" s="331"/>
      <c r="H28" s="18"/>
      <c r="I28" s="240"/>
      <c r="J28" s="222" t="s">
        <v>19</v>
      </c>
      <c r="K28" s="200">
        <f>TRUNC(R35*R28,-1)</f>
        <v>180</v>
      </c>
      <c r="L28" s="129"/>
      <c r="M28" s="189">
        <f t="shared" si="1"/>
        <v>0</v>
      </c>
      <c r="N28" s="189">
        <f>TRUNC(S35*S28,-1)</f>
        <v>180</v>
      </c>
      <c r="O28" s="129"/>
      <c r="P28" s="189">
        <f t="shared" si="0"/>
        <v>0</v>
      </c>
      <c r="R28">
        <v>0.01</v>
      </c>
      <c r="S28">
        <v>0.01</v>
      </c>
    </row>
    <row r="29" spans="2:23" ht="20.100000000000001" customHeight="1" x14ac:dyDescent="0.15">
      <c r="B29" s="329" t="s">
        <v>21</v>
      </c>
      <c r="C29" s="330"/>
      <c r="D29" s="330"/>
      <c r="E29" s="330"/>
      <c r="F29" s="330"/>
      <c r="G29" s="331"/>
      <c r="H29" s="18"/>
      <c r="I29" s="240"/>
      <c r="J29" s="222" t="s">
        <v>19</v>
      </c>
      <c r="K29" s="200">
        <f>TRUNC(R35*R29,-1)</f>
        <v>100</v>
      </c>
      <c r="L29" s="129"/>
      <c r="M29" s="189">
        <f t="shared" si="1"/>
        <v>0</v>
      </c>
      <c r="N29" s="189">
        <f>TRUNC(S35*S29,-1)</f>
        <v>100</v>
      </c>
      <c r="O29" s="129"/>
      <c r="P29" s="189">
        <f t="shared" si="0"/>
        <v>0</v>
      </c>
      <c r="R29">
        <v>6.0000000000000001E-3</v>
      </c>
      <c r="S29">
        <v>6.0000000000000001E-3</v>
      </c>
    </row>
    <row r="30" spans="2:23" ht="20.100000000000001" customHeight="1" x14ac:dyDescent="0.15">
      <c r="B30" s="329" t="s">
        <v>308</v>
      </c>
      <c r="C30" s="330"/>
      <c r="D30" s="330"/>
      <c r="E30" s="330"/>
      <c r="F30" s="330"/>
      <c r="G30" s="331"/>
      <c r="H30" s="18"/>
      <c r="I30" s="240"/>
      <c r="J30" s="222" t="s">
        <v>16</v>
      </c>
      <c r="K30" s="200">
        <f>TRUNC(R35*R30,-1)</f>
        <v>1060</v>
      </c>
      <c r="L30" s="129"/>
      <c r="M30" s="189">
        <f t="shared" si="1"/>
        <v>0</v>
      </c>
      <c r="N30" s="189">
        <f>TRUNC(S35*S30,-1)</f>
        <v>1060</v>
      </c>
      <c r="O30" s="129"/>
      <c r="P30" s="189">
        <f t="shared" si="0"/>
        <v>0</v>
      </c>
      <c r="R30">
        <v>5.8999999999999997E-2</v>
      </c>
      <c r="S30">
        <v>5.8999999999999997E-2</v>
      </c>
    </row>
    <row r="31" spans="2:23" ht="20.100000000000001" customHeight="1" x14ac:dyDescent="0.15">
      <c r="B31" s="329" t="s">
        <v>23</v>
      </c>
      <c r="C31" s="330"/>
      <c r="D31" s="330"/>
      <c r="E31" s="330"/>
      <c r="F31" s="330"/>
      <c r="G31" s="331"/>
      <c r="H31" s="18"/>
      <c r="I31" s="240"/>
      <c r="J31" s="222" t="s">
        <v>13</v>
      </c>
      <c r="K31" s="200">
        <f>TRUNC(R35*R31,-1)</f>
        <v>1690</v>
      </c>
      <c r="L31" s="129"/>
      <c r="M31" s="189">
        <f t="shared" si="1"/>
        <v>0</v>
      </c>
      <c r="N31" s="189">
        <f>TRUNC(S35*S31,-1)</f>
        <v>1690</v>
      </c>
      <c r="O31" s="129"/>
      <c r="P31" s="189">
        <f t="shared" si="0"/>
        <v>0</v>
      </c>
      <c r="R31">
        <v>9.4E-2</v>
      </c>
      <c r="S31">
        <v>9.4E-2</v>
      </c>
    </row>
    <row r="32" spans="2:23" ht="20.100000000000001" customHeight="1" x14ac:dyDescent="0.15">
      <c r="B32" s="329" t="s">
        <v>22</v>
      </c>
      <c r="C32" s="330"/>
      <c r="D32" s="330"/>
      <c r="E32" s="330"/>
      <c r="F32" s="330"/>
      <c r="G32" s="331"/>
      <c r="H32" s="18"/>
      <c r="I32" s="240"/>
      <c r="J32" s="222" t="s">
        <v>13</v>
      </c>
      <c r="K32" s="200">
        <f>TRUNC(R35*R32,-1)</f>
        <v>500</v>
      </c>
      <c r="L32" s="129"/>
      <c r="M32" s="189">
        <f t="shared" si="1"/>
        <v>0</v>
      </c>
      <c r="N32" s="189">
        <f>TRUNC(S35*S32,-1)</f>
        <v>500</v>
      </c>
      <c r="O32" s="129"/>
      <c r="P32" s="189">
        <f t="shared" si="0"/>
        <v>0</v>
      </c>
      <c r="R32">
        <v>2.8000000000000001E-2</v>
      </c>
      <c r="S32">
        <v>2.8000000000000001E-2</v>
      </c>
    </row>
    <row r="33" spans="1:19" ht="20.100000000000001" customHeight="1" x14ac:dyDescent="0.15">
      <c r="B33" s="351" t="s">
        <v>101</v>
      </c>
      <c r="C33" s="352"/>
      <c r="D33" s="352"/>
      <c r="E33" s="352"/>
      <c r="F33" s="352"/>
      <c r="G33" s="353"/>
      <c r="H33" s="19"/>
      <c r="I33" s="241"/>
      <c r="J33" s="223" t="s">
        <v>13</v>
      </c>
      <c r="K33" s="201"/>
      <c r="L33" s="130"/>
      <c r="M33" s="198"/>
      <c r="N33" s="198">
        <f>TRUNC(S35*S33,-1)</f>
        <v>1800</v>
      </c>
      <c r="O33" s="130"/>
      <c r="P33" s="198">
        <f t="shared" si="0"/>
        <v>0</v>
      </c>
      <c r="S33">
        <v>0.1</v>
      </c>
    </row>
    <row r="34" spans="1:19" ht="20.100000000000001" customHeight="1" x14ac:dyDescent="0.15">
      <c r="B34" s="384" t="s">
        <v>70</v>
      </c>
      <c r="C34" s="385"/>
      <c r="D34" s="385"/>
      <c r="E34" s="385"/>
      <c r="F34" s="385"/>
      <c r="G34" s="385"/>
      <c r="H34" s="385"/>
      <c r="I34" s="197"/>
      <c r="J34" s="226"/>
      <c r="K34" s="202"/>
      <c r="L34" s="15"/>
      <c r="M34" s="193">
        <f>SUM(M7:M33)</f>
        <v>0</v>
      </c>
      <c r="N34" s="195"/>
      <c r="O34" s="117"/>
      <c r="P34" s="199">
        <f>SUM(P7:P33)</f>
        <v>0</v>
      </c>
    </row>
    <row r="35" spans="1:19" s="96" customFormat="1" ht="20.100000000000001" customHeight="1" x14ac:dyDescent="0.15">
      <c r="A35" s="88"/>
      <c r="B35" s="434" t="s">
        <v>72</v>
      </c>
      <c r="C35" s="435"/>
      <c r="D35" s="435"/>
      <c r="E35" s="435"/>
      <c r="F35" s="435"/>
      <c r="G35" s="435"/>
      <c r="H35" s="97"/>
      <c r="I35" s="163"/>
      <c r="J35" s="231" t="s">
        <v>13</v>
      </c>
      <c r="K35" s="77">
        <f>TRUNC(R35*R36,-1)</f>
        <v>6300</v>
      </c>
      <c r="L35" s="67"/>
      <c r="M35" s="79">
        <f>SUM(I35*K35)</f>
        <v>0</v>
      </c>
      <c r="N35" s="79">
        <f>TRUNC(S35*S36,-1)</f>
        <v>6300</v>
      </c>
      <c r="O35" s="163"/>
      <c r="P35" s="203">
        <f>SUM(I35*N35)</f>
        <v>0</v>
      </c>
      <c r="R35" s="96">
        <f>見積総括書!Q17</f>
        <v>18000</v>
      </c>
      <c r="S35" s="96">
        <f>見積総括書!R17</f>
        <v>18000</v>
      </c>
    </row>
    <row r="36" spans="1:19" s="96" customFormat="1" ht="20.100000000000001" customHeight="1" x14ac:dyDescent="0.15">
      <c r="A36" s="88"/>
      <c r="B36" s="438" t="s">
        <v>73</v>
      </c>
      <c r="C36" s="439"/>
      <c r="D36" s="439"/>
      <c r="E36" s="439"/>
      <c r="F36" s="439"/>
      <c r="G36" s="439"/>
      <c r="H36" s="97"/>
      <c r="I36" s="283"/>
      <c r="J36" s="232" t="s">
        <v>13</v>
      </c>
      <c r="K36" s="284"/>
      <c r="L36" s="285"/>
      <c r="M36" s="280">
        <f>M34+M35</f>
        <v>0</v>
      </c>
      <c r="N36" s="199"/>
      <c r="O36" s="285"/>
      <c r="P36" s="278">
        <f>P34+P35</f>
        <v>0</v>
      </c>
      <c r="R36" s="308">
        <v>0.35</v>
      </c>
      <c r="S36" s="308">
        <v>0.35</v>
      </c>
    </row>
    <row r="37" spans="1:19" s="96" customFormat="1" ht="21" hidden="1" customHeight="1" x14ac:dyDescent="0.15">
      <c r="A37" s="88"/>
      <c r="B37" s="436" t="s">
        <v>71</v>
      </c>
      <c r="C37" s="437"/>
      <c r="D37" s="437"/>
      <c r="E37" s="437"/>
      <c r="F37" s="437"/>
      <c r="G37" s="437"/>
      <c r="H37" s="437"/>
      <c r="I37" s="90"/>
      <c r="J37" s="90"/>
      <c r="K37" s="66"/>
      <c r="L37" s="66"/>
      <c r="M37" s="71"/>
      <c r="N37" s="400">
        <f>SUM(M36+P36)</f>
        <v>0</v>
      </c>
      <c r="O37" s="401"/>
      <c r="P37" s="402"/>
    </row>
    <row r="38" spans="1:19" s="96" customFormat="1" ht="18" customHeight="1" x14ac:dyDescent="0.15">
      <c r="A38" s="88"/>
      <c r="B38" s="350"/>
      <c r="C38" s="350"/>
      <c r="D38" s="350"/>
      <c r="E38" s="350"/>
      <c r="F38" s="350"/>
      <c r="G38" s="350"/>
      <c r="H38" s="350"/>
      <c r="I38" s="350"/>
      <c r="J38" s="350"/>
      <c r="K38" s="350"/>
      <c r="L38" s="350"/>
      <c r="M38" s="350"/>
      <c r="N38" s="39"/>
      <c r="O38" s="11"/>
      <c r="P38" s="94"/>
    </row>
  </sheetData>
  <sheetProtection formatColumns="0" selectLockedCells="1" selectUnlockedCells="1"/>
  <mergeCells count="48">
    <mergeCell ref="A5:A6"/>
    <mergeCell ref="O6:P6"/>
    <mergeCell ref="B5:G6"/>
    <mergeCell ref="E2:G2"/>
    <mergeCell ref="E3:I3"/>
    <mergeCell ref="H5:H6"/>
    <mergeCell ref="K5:M5"/>
    <mergeCell ref="J5:J6"/>
    <mergeCell ref="I5:I6"/>
    <mergeCell ref="N3:P3"/>
    <mergeCell ref="B8:G8"/>
    <mergeCell ref="B7:G7"/>
    <mergeCell ref="B38:M38"/>
    <mergeCell ref="B34:H34"/>
    <mergeCell ref="B12:G12"/>
    <mergeCell ref="B20:G20"/>
    <mergeCell ref="B23:G23"/>
    <mergeCell ref="B27:G27"/>
    <mergeCell ref="B22:G22"/>
    <mergeCell ref="B10:G10"/>
    <mergeCell ref="H1:M1"/>
    <mergeCell ref="R6:U6"/>
    <mergeCell ref="B29:G29"/>
    <mergeCell ref="C3:D3"/>
    <mergeCell ref="B15:G15"/>
    <mergeCell ref="B26:G26"/>
    <mergeCell ref="B21:G21"/>
    <mergeCell ref="L6:M6"/>
    <mergeCell ref="N5:P5"/>
    <mergeCell ref="B19:G19"/>
    <mergeCell ref="B14:G14"/>
    <mergeCell ref="B16:G16"/>
    <mergeCell ref="B9:G9"/>
    <mergeCell ref="B37:H37"/>
    <mergeCell ref="B36:G36"/>
    <mergeCell ref="B17:G17"/>
    <mergeCell ref="B18:G18"/>
    <mergeCell ref="B31:G31"/>
    <mergeCell ref="N37:P37"/>
    <mergeCell ref="B35:G35"/>
    <mergeCell ref="B33:G33"/>
    <mergeCell ref="B13:G13"/>
    <mergeCell ref="B28:G28"/>
    <mergeCell ref="B11:G11"/>
    <mergeCell ref="B25:G25"/>
    <mergeCell ref="B30:G30"/>
    <mergeCell ref="B32:G32"/>
    <mergeCell ref="B24:G24"/>
  </mergeCells>
  <phoneticPr fontId="2"/>
  <pageMargins left="0.62992125984251968" right="0.23622047244094491" top="0.74803149606299213" bottom="0.15748031496062992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20</vt:i4>
      </vt:variant>
    </vt:vector>
  </HeadingPairs>
  <TitlesOfParts>
    <vt:vector size="41" baseType="lpstr">
      <vt:lpstr>見積総括書</vt:lpstr>
      <vt:lpstr>消火器</vt:lpstr>
      <vt:lpstr>屋内消火栓</vt:lpstr>
      <vt:lpstr>ＳＰ</vt:lpstr>
      <vt:lpstr>泡消火</vt:lpstr>
      <vt:lpstr>不活性ガス</vt:lpstr>
      <vt:lpstr>ハロンガス</vt:lpstr>
      <vt:lpstr>粉末</vt:lpstr>
      <vt:lpstr>自火報</vt:lpstr>
      <vt:lpstr>非常ベル</vt:lpstr>
      <vt:lpstr>非常放送</vt:lpstr>
      <vt:lpstr>火災通報</vt:lpstr>
      <vt:lpstr>誘導灯</vt:lpstr>
      <vt:lpstr>避難器具</vt:lpstr>
      <vt:lpstr>防火防排煙</vt:lpstr>
      <vt:lpstr>屋外消火栓</vt:lpstr>
      <vt:lpstr>連送</vt:lpstr>
      <vt:lpstr>自家発電</vt:lpstr>
      <vt:lpstr>専用受電</vt:lpstr>
      <vt:lpstr>蓄電池</vt:lpstr>
      <vt:lpstr>その他</vt:lpstr>
      <vt:lpstr>ＳＰ!Print_Area</vt:lpstr>
      <vt:lpstr>ハロンガス!Print_Area</vt:lpstr>
      <vt:lpstr>屋外消火栓!Print_Area</vt:lpstr>
      <vt:lpstr>屋内消火栓!Print_Area</vt:lpstr>
      <vt:lpstr>火災通報!Print_Area</vt:lpstr>
      <vt:lpstr>見積総括書!Print_Area</vt:lpstr>
      <vt:lpstr>自家発電!Print_Area</vt:lpstr>
      <vt:lpstr>自火報!Print_Area</vt:lpstr>
      <vt:lpstr>消火器!Print_Area</vt:lpstr>
      <vt:lpstr>専用受電!Print_Area</vt:lpstr>
      <vt:lpstr>蓄電池!Print_Area</vt:lpstr>
      <vt:lpstr>避難器具!Print_Area</vt:lpstr>
      <vt:lpstr>非常ベル!Print_Area</vt:lpstr>
      <vt:lpstr>非常放送!Print_Area</vt:lpstr>
      <vt:lpstr>不活性ガス!Print_Area</vt:lpstr>
      <vt:lpstr>粉末!Print_Area</vt:lpstr>
      <vt:lpstr>泡消火!Print_Area</vt:lpstr>
      <vt:lpstr>防火防排煙!Print_Area</vt:lpstr>
      <vt:lpstr>誘導灯!Print_Area</vt:lpstr>
      <vt:lpstr>連送!Print_Area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能美防災株式会社</dc:creator>
  <cp:lastModifiedBy>Q556P-4</cp:lastModifiedBy>
  <cp:lastPrinted>2013-06-15T02:30:02Z</cp:lastPrinted>
  <dcterms:created xsi:type="dcterms:W3CDTF">2005-03-07T06:35:38Z</dcterms:created>
  <dcterms:modified xsi:type="dcterms:W3CDTF">2019-12-05T01:15:31Z</dcterms:modified>
</cp:coreProperties>
</file>